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Wszystkie kredyty i pożyczki" sheetId="1" r:id="rId1"/>
    <sheet name="Arkusz1" sheetId="2" r:id="rId2"/>
  </sheets>
  <definedNames>
    <definedName name="_xlnm.Print_Area" localSheetId="0">'Wszystkie kredyty i pożyczki'!$B$1:$L$281</definedName>
    <definedName name="_xlnm.Print_Titles" localSheetId="0">'Wszystkie kredyty i pożyczki'!$7:$8</definedName>
  </definedNames>
  <calcPr fullCalcOnLoad="1"/>
</workbook>
</file>

<file path=xl/sharedStrings.xml><?xml version="1.0" encoding="utf-8"?>
<sst xmlns="http://schemas.openxmlformats.org/spreadsheetml/2006/main" count="561" uniqueCount="252">
  <si>
    <t>ZADŁUŻENIE   MIASTA   KIELCE</t>
  </si>
  <si>
    <t>Lp.</t>
  </si>
  <si>
    <t xml:space="preserve">Przeznaczenie środków </t>
  </si>
  <si>
    <t>Przypadające terminy i wysokość spłaty rat pożyczek i kredytów</t>
  </si>
  <si>
    <t>w zł</t>
  </si>
  <si>
    <t>Kwota pożyczki, kredytu wg umowy</t>
  </si>
  <si>
    <t>Planowany ostateczny termin spłaty</t>
  </si>
  <si>
    <t>/pożyczka/</t>
  </si>
  <si>
    <t>3.</t>
  </si>
  <si>
    <t>4.</t>
  </si>
  <si>
    <t xml:space="preserve">Umowa pożyczki </t>
  </si>
  <si>
    <t xml:space="preserve">Akcyjna, z siedzibą w </t>
  </si>
  <si>
    <t>/kredyt/</t>
  </si>
  <si>
    <t>planowanego deficytu</t>
  </si>
  <si>
    <t>i pożyczek</t>
  </si>
  <si>
    <t xml:space="preserve">Powszechna Kasa </t>
  </si>
  <si>
    <t>Oszczędności Bank</t>
  </si>
  <si>
    <t>Polski Spółka Akcyjna</t>
  </si>
  <si>
    <t>Umowa kredytowa</t>
  </si>
  <si>
    <t>Nr 310-11/3/I/21/</t>
  </si>
  <si>
    <t>ING Bank Śląski Spółka</t>
  </si>
  <si>
    <t>Katowicach, ul. Sokolska</t>
  </si>
  <si>
    <t>z siedziba w Warszawie,</t>
  </si>
  <si>
    <t>34, Centrum Bankowości</t>
  </si>
  <si>
    <t>Korporacyjnej w Łodzi,</t>
  </si>
  <si>
    <t>Nr 8952007008000</t>
  </si>
  <si>
    <t xml:space="preserve">budżetu Miasta </t>
  </si>
  <si>
    <t>Razem</t>
  </si>
  <si>
    <t>x</t>
  </si>
  <si>
    <t xml:space="preserve">2006 z dnia </t>
  </si>
  <si>
    <t>04.07.2006r.</t>
  </si>
  <si>
    <t xml:space="preserve">169/00 z dnia </t>
  </si>
  <si>
    <t>10.07.2007r.</t>
  </si>
  <si>
    <t xml:space="preserve">/bez kosztów  obsługi  długu/  </t>
  </si>
  <si>
    <t>Wojewódzki Fundusz Ochrony</t>
  </si>
  <si>
    <t xml:space="preserve">Środowiska i Gospodarki </t>
  </si>
  <si>
    <t>Wodnej w Kielcach</t>
  </si>
  <si>
    <t>planowanego deficytu budżetu</t>
  </si>
  <si>
    <t xml:space="preserve">Miasta oraz spłata wcześniej </t>
  </si>
  <si>
    <t xml:space="preserve">zaciągniętych zobowiazań </t>
  </si>
  <si>
    <t>zobowiązań z tytułu kredytów</t>
  </si>
  <si>
    <t>Sfinansowanie w 2006 r.</t>
  </si>
  <si>
    <t>Nazwa kredytodawcy, pożyczkodawcy</t>
  </si>
  <si>
    <t xml:space="preserve">Umowa kredytowa </t>
  </si>
  <si>
    <t xml:space="preserve">    2011 r.</t>
  </si>
  <si>
    <t xml:space="preserve">    2013 r.</t>
  </si>
  <si>
    <t>Sfinansowanie w 2009 r.</t>
  </si>
  <si>
    <t>31.12.2022r.</t>
  </si>
  <si>
    <t xml:space="preserve">Przebudowa oczyszczalni wód </t>
  </si>
  <si>
    <t xml:space="preserve">    2014 r.</t>
  </si>
  <si>
    <t xml:space="preserve">    2015 r.</t>
  </si>
  <si>
    <t xml:space="preserve">    2016 r.</t>
  </si>
  <si>
    <t xml:space="preserve">    2017 r.</t>
  </si>
  <si>
    <t xml:space="preserve">    2018 r.</t>
  </si>
  <si>
    <t xml:space="preserve">    2019 r.</t>
  </si>
  <si>
    <t xml:space="preserve">    2020 r.</t>
  </si>
  <si>
    <t xml:space="preserve">    2021 r.</t>
  </si>
  <si>
    <t xml:space="preserve">    2022 r.</t>
  </si>
  <si>
    <t>31.12.2014r.</t>
  </si>
  <si>
    <t>31.12.2015r.</t>
  </si>
  <si>
    <t>31.12.2016r.</t>
  </si>
  <si>
    <t>31.12.2017r.</t>
  </si>
  <si>
    <t>31.12.2018r.</t>
  </si>
  <si>
    <t>31.12.2019r.</t>
  </si>
  <si>
    <t>31.12.2020r.</t>
  </si>
  <si>
    <t>31.12.2021r.</t>
  </si>
  <si>
    <t>pożyczka</t>
  </si>
  <si>
    <t xml:space="preserve"> /kredyt/</t>
  </si>
  <si>
    <t xml:space="preserve">ul. Puławska 15         </t>
  </si>
  <si>
    <t xml:space="preserve">ul. Srebrna 32                   </t>
  </si>
  <si>
    <r>
      <t xml:space="preserve">ul. Puławska 15       </t>
    </r>
    <r>
      <rPr>
        <b/>
        <sz val="10"/>
        <rFont val="Czcionka tekstu podstawowego"/>
        <family val="0"/>
      </rPr>
      <t xml:space="preserve">  </t>
    </r>
  </si>
  <si>
    <t>Uwagi  /data zawarcia umowy/</t>
  </si>
  <si>
    <t>Powszechna Kasa Oszczędności</t>
  </si>
  <si>
    <t>Bank Polski Spółka Akcyjna</t>
  </si>
  <si>
    <t>z siedzibą w Warszawie</t>
  </si>
  <si>
    <t>Bank Polska Kasa Opieki S.A.</t>
  </si>
  <si>
    <t xml:space="preserve">z siedzibą w Warszawie </t>
  </si>
  <si>
    <t>ul. Grzybowska 53/57</t>
  </si>
  <si>
    <t xml:space="preserve">Sfinansowanie wkładu </t>
  </si>
  <si>
    <t>inwestycyjnych przewidzianych</t>
  </si>
  <si>
    <t>do współfinansowania</t>
  </si>
  <si>
    <t>ze środków Unii Europejskiej</t>
  </si>
  <si>
    <t>Umowa o kredyt</t>
  </si>
  <si>
    <t>Nr 2009/173/DIF</t>
  </si>
  <si>
    <t>z dnia 23.12.2009r.</t>
  </si>
  <si>
    <t>BRE Bank S.A.</t>
  </si>
  <si>
    <t>ul. Senatorska 18</t>
  </si>
  <si>
    <t>31.12.2024r.</t>
  </si>
  <si>
    <t>Nr 678/2009/</t>
  </si>
  <si>
    <t>00001274/00</t>
  </si>
  <si>
    <t>z dnia 29.12.2009r.</t>
  </si>
  <si>
    <t>00001276/00</t>
  </si>
  <si>
    <t>Umowa Nr</t>
  </si>
  <si>
    <t>Nr 39/037/09/Z/OB.</t>
  </si>
  <si>
    <t>kredyt</t>
  </si>
  <si>
    <t>w latach 2009-2012/</t>
  </si>
  <si>
    <t>Sfinansowanie wkładu</t>
  </si>
  <si>
    <t>własnego Miasta do zadań</t>
  </si>
  <si>
    <t xml:space="preserve">do współfinsowania ze środków </t>
  </si>
  <si>
    <t>Unii Europejskiej</t>
  </si>
  <si>
    <t>31.12.2023r.</t>
  </si>
  <si>
    <t>5.</t>
  </si>
  <si>
    <t>6.</t>
  </si>
  <si>
    <t>7.</t>
  </si>
  <si>
    <t>15.</t>
  </si>
  <si>
    <t>17.</t>
  </si>
  <si>
    <t>18.</t>
  </si>
  <si>
    <t xml:space="preserve">zaciągany w transzach </t>
  </si>
  <si>
    <t>/kredyt inwestycyjny</t>
  </si>
  <si>
    <t>Sfinansowanie w 2010 r.</t>
  </si>
  <si>
    <t>Nr 2010/135/DIF</t>
  </si>
  <si>
    <t>z dnia 05.07.2010r.</t>
  </si>
  <si>
    <t xml:space="preserve">deszczowych w rejonie  </t>
  </si>
  <si>
    <t>30.11.2013r.</t>
  </si>
  <si>
    <t>30.06.2014r.</t>
  </si>
  <si>
    <t>Nr 89/10 z dnia</t>
  </si>
  <si>
    <t>20.10.2010r.r.</t>
  </si>
  <si>
    <t>20.10.2010r.</t>
  </si>
  <si>
    <t>Nr 88/10 z dnia</t>
  </si>
  <si>
    <t>Nr 2010/134/DIF</t>
  </si>
  <si>
    <t>ul. Planty i Al.IX Wieków Kielc</t>
  </si>
  <si>
    <t>ul. Okrzei i Al.IX Wieków Kielc</t>
  </si>
  <si>
    <t>z tytułu kredytów i pożyczek</t>
  </si>
  <si>
    <t>własnego do zadań</t>
  </si>
  <si>
    <t>31.12.2025r.</t>
  </si>
  <si>
    <t>nie później niż 31.12.2014r.</t>
  </si>
  <si>
    <t>nie później niż 31.12.2015r.</t>
  </si>
  <si>
    <t>nie później niż 31.12.2016r.</t>
  </si>
  <si>
    <t>nie później niż 31.12.2017r.</t>
  </si>
  <si>
    <t>nie później niż 31.12.2018r.</t>
  </si>
  <si>
    <t>nie później niż 31.12.2019r.</t>
  </si>
  <si>
    <t>nie później niż 31.12.2020r.</t>
  </si>
  <si>
    <t>nie później niż 31.12.2021r.</t>
  </si>
  <si>
    <t>nie później niż 31.12.2022r.</t>
  </si>
  <si>
    <t>nie później niż 31.12.2026r.</t>
  </si>
  <si>
    <t>nie później niż 31.12.2023r.</t>
  </si>
  <si>
    <t>nie później niż 31.12.2024r.</t>
  </si>
  <si>
    <t>nie później niż 31.12.2025r.</t>
  </si>
  <si>
    <t>obligacje komunalne</t>
  </si>
  <si>
    <t>POŻYCZEK</t>
  </si>
  <si>
    <t>/obligacje komunalne/</t>
  </si>
  <si>
    <t>Umowa z dnia</t>
  </si>
  <si>
    <t>02.06.2011r.</t>
  </si>
  <si>
    <t xml:space="preserve">  /kredyt/ </t>
  </si>
  <si>
    <t xml:space="preserve">Z TYTUŁU ZACIĄGNIĘTYCH  POŻYCZEK,  KREDYTÓW I OBLIGACJI KOMUNALNYCH </t>
  </si>
  <si>
    <t>zaciągniętych zobowiązań</t>
  </si>
  <si>
    <t>II Oddział w Kielcach</t>
  </si>
  <si>
    <t>Bank Spółdzielczy w Kielcach</t>
  </si>
  <si>
    <t>deficytu budżetu w 2011 roku</t>
  </si>
  <si>
    <t>z dnia 29.08.2011r.</t>
  </si>
  <si>
    <t xml:space="preserve">Umowa  </t>
  </si>
  <si>
    <t>Sfinansowanie planowanego</t>
  </si>
  <si>
    <t>Spłata wcześniej</t>
  </si>
  <si>
    <t xml:space="preserve">  </t>
  </si>
  <si>
    <t xml:space="preserve">  /kredyt inwestycyjny</t>
  </si>
  <si>
    <t>1.</t>
  </si>
  <si>
    <t>2.</t>
  </si>
  <si>
    <t>10.</t>
  </si>
  <si>
    <t>11.</t>
  </si>
  <si>
    <t>12.</t>
  </si>
  <si>
    <t>13.</t>
  </si>
  <si>
    <t>14.</t>
  </si>
  <si>
    <t>16.</t>
  </si>
  <si>
    <t>Budowa oczyszczalni wód</t>
  </si>
  <si>
    <t xml:space="preserve">deszczowych w rejonie </t>
  </si>
  <si>
    <t>ulicy Jaworowej w Kielcach</t>
  </si>
  <si>
    <t>31.05.2014r.</t>
  </si>
  <si>
    <t>30.11.2014r.</t>
  </si>
  <si>
    <t>31.05.2015r.</t>
  </si>
  <si>
    <t>30.11.2015r.</t>
  </si>
  <si>
    <t>31.05.2016r.</t>
  </si>
  <si>
    <t>Nr 109/12 z dnia</t>
  </si>
  <si>
    <t>10.10.2012r.</t>
  </si>
  <si>
    <t xml:space="preserve">Spłata wcześniej zaciągnietych </t>
  </si>
  <si>
    <t xml:space="preserve">Powszechna Kasa Oszczędności </t>
  </si>
  <si>
    <t>deficytu budżetu w 2012 roku.</t>
  </si>
  <si>
    <t>31.12.2026r.</t>
  </si>
  <si>
    <t>z dnia 04.07.2012r.</t>
  </si>
  <si>
    <t>0000 9896 0068 6675</t>
  </si>
  <si>
    <t>0000 9196 0068 6667</t>
  </si>
  <si>
    <t>000/11/JD002</t>
  </si>
  <si>
    <t xml:space="preserve">Umowa Nr </t>
  </si>
  <si>
    <t>19.</t>
  </si>
  <si>
    <t xml:space="preserve">zmieniona </t>
  </si>
  <si>
    <t>Aneksem nr 1</t>
  </si>
  <si>
    <t>z dnia 29.11.2011r.</t>
  </si>
  <si>
    <t xml:space="preserve">Nr 57 1020 2629 0000  </t>
  </si>
  <si>
    <t>z dnia 28.06.2010 r.,</t>
  </si>
  <si>
    <t>Aneksem nr 2</t>
  </si>
  <si>
    <t>z dnia 15 listopada 2012r.</t>
  </si>
  <si>
    <t>z dnia 26.11.2012r.</t>
  </si>
  <si>
    <t xml:space="preserve">Umowa Nr 73 1020 2629 </t>
  </si>
  <si>
    <t xml:space="preserve">Umowa Nr 05 1020 2629 </t>
  </si>
  <si>
    <t xml:space="preserve">Umowa Nr 10 1020 2629 </t>
  </si>
  <si>
    <t>Finansowanie planowanego deficytu budżetu Miasta Kielce w związku z realizacją niektórych zadań inwestycyjnych w ramach przedsięwzięć wieloletnich o charakterze majatkowym.</t>
  </si>
  <si>
    <t xml:space="preserve">deficytu budżetu w 2012 roku oraz na spłatę wcześniej </t>
  </si>
  <si>
    <t>zaciągniętych zobowiązań.</t>
  </si>
  <si>
    <t>0000 9696 0068 6683</t>
  </si>
  <si>
    <t>/kredyt inwestycyjny/</t>
  </si>
  <si>
    <t>Stan zadłużenia na dzień 01.01.2013r.</t>
  </si>
  <si>
    <t>07/01/2013 r.</t>
  </si>
  <si>
    <t>Umowa kredytowa             nr 24 1020 2629 0000 9596 0072 9160 z dnia 26 listopada 2012 r.</t>
  </si>
  <si>
    <t xml:space="preserve">zmieniona Aneksem nr 1 </t>
  </si>
  <si>
    <t>zmieniona Aneksem nr 1</t>
  </si>
  <si>
    <t>z dnia 07/01/2013 r.</t>
  </si>
  <si>
    <t>8.</t>
  </si>
  <si>
    <t>9.</t>
  </si>
  <si>
    <t>z dnia 12.08.2011 r.,</t>
  </si>
  <si>
    <t>Aneksem nr 3</t>
  </si>
  <si>
    <t>oraz Aneksem nr 4</t>
  </si>
  <si>
    <t>z dnia 15 kwietnia 2013 r.</t>
  </si>
  <si>
    <t>oraz Aneksem nr 2</t>
  </si>
  <si>
    <t>z dnia 25.04.2013 r.</t>
  </si>
  <si>
    <t>Stan zadłużenia na dzień                30.06.2013r.</t>
  </si>
  <si>
    <r>
      <t>2013 r.</t>
    </r>
    <r>
      <rPr>
        <b/>
        <vertAlign val="superscript"/>
        <sz val="16"/>
        <rFont val="Czcionka tekstu podstawowego"/>
        <family val="0"/>
      </rPr>
      <t>*</t>
    </r>
  </si>
  <si>
    <t xml:space="preserve">2014 r. </t>
  </si>
  <si>
    <t xml:space="preserve">2015 r. </t>
  </si>
  <si>
    <t xml:space="preserve">2016 r. </t>
  </si>
  <si>
    <t xml:space="preserve">2017 r. </t>
  </si>
  <si>
    <t xml:space="preserve">2018 r. </t>
  </si>
  <si>
    <t xml:space="preserve">2019 r. </t>
  </si>
  <si>
    <t xml:space="preserve">2020 r. </t>
  </si>
  <si>
    <t xml:space="preserve">2021 r. </t>
  </si>
  <si>
    <t xml:space="preserve">2022 r. </t>
  </si>
  <si>
    <t xml:space="preserve">2023 r. </t>
  </si>
  <si>
    <t xml:space="preserve">2024 r. </t>
  </si>
  <si>
    <t xml:space="preserve">2025 r. </t>
  </si>
  <si>
    <t xml:space="preserve">2026 r. </t>
  </si>
  <si>
    <r>
      <rPr>
        <b/>
        <i/>
        <sz val="14"/>
        <rFont val="Czcionka tekstu podstawowego"/>
        <family val="0"/>
      </rPr>
      <t>*</t>
    </r>
    <r>
      <rPr>
        <i/>
        <sz val="10"/>
        <rFont val="Czcionka tekstu podstawowego"/>
        <family val="0"/>
      </rPr>
      <t xml:space="preserve"> - planowane do spłaty raty kredytów i pożyczek w okresie 01.11.2013 - 31.12.2013</t>
    </r>
  </si>
  <si>
    <t>Termomodernizacja Gimnazjum</t>
  </si>
  <si>
    <t>31.10.2014r.</t>
  </si>
  <si>
    <t>31.05.2017r.</t>
  </si>
  <si>
    <t>nr 7 im.S.Moniuszki w Kielcach</t>
  </si>
  <si>
    <t>Nr 137/13 z dnia</t>
  </si>
  <si>
    <t>przy ul.Krzyżanowskiej 8</t>
  </si>
  <si>
    <t>25.09.2013r.</t>
  </si>
  <si>
    <t>30.11.2016r.</t>
  </si>
  <si>
    <t>Termomodernizacja IV Liceum</t>
  </si>
  <si>
    <t>30.04.2017r.</t>
  </si>
  <si>
    <t>Ogólnokształcącego</t>
  </si>
  <si>
    <t>Nr 138/13 z dnia</t>
  </si>
  <si>
    <t>im. H. Sawickiej</t>
  </si>
  <si>
    <t>w Kielcach ul.Radiowa 1</t>
  </si>
  <si>
    <t>20.</t>
  </si>
  <si>
    <t>21.</t>
  </si>
  <si>
    <t>Finansowanie planowanego</t>
  </si>
  <si>
    <t>deficytu budżetu w 2013 roku.</t>
  </si>
  <si>
    <t>22.</t>
  </si>
  <si>
    <t>23.</t>
  </si>
  <si>
    <t>Umowa Kredytowa          Nr 89 1020 2629 0000 9796 0078 7838              z dnia 15 lipca 2013 r.</t>
  </si>
  <si>
    <t>Umowa Kredytowa          Nr 94 1020 2629 0000 9596 0078 7846              z dnia 15 lipca 2013 r.</t>
  </si>
  <si>
    <t xml:space="preserve">Planowane do spłaty raty kredytów, pożyczek    w tym:                   i obligacji komunalnych     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</si>
</sst>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\ &quot;zł&quot;"/>
    <numFmt numFmtId="166" formatCode="#,##0\ _z_ł"/>
    <numFmt numFmtId="167" formatCode="#,##0.00\ &quot;zł&quot;"/>
    <numFmt numFmtId="168" formatCode="[$-415]d\ mmmm\ yyyy"/>
    <numFmt numFmtId="169" formatCode="#,##0.00\ _z_ł"/>
    <numFmt numFmtId="170" formatCode="0.0"/>
    <numFmt numFmtId="171" formatCode="#,##0.0"/>
    <numFmt numFmtId="172" formatCode="#,##0.000"/>
    <numFmt numFmtId="173" formatCode="_-* #,##0.0\ _z_ł_-;\-* #,##0.0\ _z_ł_-;_-* &quot;-&quot;??\ _z_ł_-;_-@_-"/>
    <numFmt numFmtId="174" formatCode="_-* #,##0\ _z_ł_-;\-* #,##0\ _z_ł_-;_-* &quot;-&quot;??\ _z_ł_-;_-@_-"/>
    <numFmt numFmtId="175" formatCode="0.0%"/>
    <numFmt numFmtId="176" formatCode="_-* #,##0.000\ _z_ł_-;\-* #,##0.000\ _z_ł_-;_-* &quot;-&quot;??\ _z_ł_-;_-@_-"/>
    <numFmt numFmtId="177" formatCode="_-* #,##0.0000\ _z_ł_-;\-* #,##0.0000\ _z_ł_-;_-* &quot;-&quot;??\ _z_ł_-;_-@_-"/>
  </numFmts>
  <fonts count="70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b/>
      <u val="single"/>
      <sz val="10"/>
      <name val="Czcionka tekstu podstawowego"/>
      <family val="0"/>
    </font>
    <font>
      <b/>
      <i/>
      <sz val="10"/>
      <name val="Czcionka tekstu podstawowego"/>
      <family val="0"/>
    </font>
    <font>
      <i/>
      <sz val="10"/>
      <name val="Czcionka tekstu podstawowego"/>
      <family val="0"/>
    </font>
    <font>
      <sz val="8"/>
      <name val="Czcionka tekstu podstawowego"/>
      <family val="0"/>
    </font>
    <font>
      <i/>
      <sz val="8"/>
      <name val="Czcionka tekstu podstawowego"/>
      <family val="0"/>
    </font>
    <font>
      <b/>
      <sz val="11"/>
      <name val="Czcionka tekstu podstawowego"/>
      <family val="0"/>
    </font>
    <font>
      <sz val="11"/>
      <name val="Czcionka tekstu podstawowego"/>
      <family val="0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9"/>
      <name val="Czcionka tekstu podstawowego"/>
      <family val="0"/>
    </font>
    <font>
      <b/>
      <sz val="9"/>
      <name val="Arial"/>
      <family val="2"/>
    </font>
    <font>
      <b/>
      <vertAlign val="superscript"/>
      <sz val="16"/>
      <name val="Czcionka tekstu podstawowego"/>
      <family val="0"/>
    </font>
    <font>
      <b/>
      <i/>
      <sz val="14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20"/>
      <name val="Czcionka tekstu podstawowego"/>
      <family val="0"/>
    </font>
    <font>
      <sz val="10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i/>
      <sz val="9"/>
      <color indexed="17"/>
      <name val="Czcionka tekstu podstawowego"/>
      <family val="0"/>
    </font>
    <font>
      <b/>
      <i/>
      <sz val="10"/>
      <color indexed="17"/>
      <name val="Czcionka tekstu podstawowego"/>
      <family val="0"/>
    </font>
    <font>
      <i/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2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680C5D"/>
      <name val="Czcionka tekstu podstawowego"/>
      <family val="0"/>
    </font>
    <font>
      <sz val="10"/>
      <color rgb="FFFF0000"/>
      <name val="Czcionka tekstu podstawowego"/>
      <family val="0"/>
    </font>
    <font>
      <b/>
      <sz val="10"/>
      <color rgb="FFFF0000"/>
      <name val="Czcionka tekstu podstawowego"/>
      <family val="0"/>
    </font>
    <font>
      <i/>
      <sz val="9"/>
      <color rgb="FF00B050"/>
      <name val="Czcionka tekstu podstawowego"/>
      <family val="0"/>
    </font>
    <font>
      <b/>
      <i/>
      <sz val="10"/>
      <color rgb="FF00B050"/>
      <name val="Czcionka tekstu podstawowego"/>
      <family val="0"/>
    </font>
    <font>
      <i/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1"/>
      <color rgb="FFFF0000"/>
      <name val="Czcionka tekstu podstawowego"/>
      <family val="0"/>
    </font>
    <font>
      <sz val="12"/>
      <color rgb="FFFF000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20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31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5" xfId="0" applyFont="1" applyBorder="1" applyAlignment="1">
      <alignment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8" fillId="0" borderId="38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3" fillId="0" borderId="25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readingOrder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61" fillId="0" borderId="36" xfId="0" applyFont="1" applyBorder="1" applyAlignment="1">
      <alignment horizontal="center" vertical="center"/>
    </xf>
    <xf numFmtId="4" fontId="61" fillId="0" borderId="35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4" fontId="3" fillId="0" borderId="18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14" fontId="3" fillId="0" borderId="11" xfId="0" applyNumberFormat="1" applyFont="1" applyBorder="1" applyAlignment="1">
      <alignment vertical="center"/>
    </xf>
    <xf numFmtId="0" fontId="4" fillId="0" borderId="43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169" fontId="11" fillId="0" borderId="0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4" fillId="0" borderId="4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61" fillId="0" borderId="35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43" fontId="3" fillId="0" borderId="0" xfId="42" applyFont="1" applyAlignment="1">
      <alignment/>
    </xf>
    <xf numFmtId="0" fontId="62" fillId="0" borderId="10" xfId="0" applyFont="1" applyBorder="1" applyAlignment="1">
      <alignment vertical="center" wrapText="1"/>
    </xf>
    <xf numFmtId="4" fontId="62" fillId="0" borderId="17" xfId="0" applyNumberFormat="1" applyFont="1" applyBorder="1" applyAlignment="1">
      <alignment vertical="center"/>
    </xf>
    <xf numFmtId="4" fontId="62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 wrapText="1"/>
    </xf>
    <xf numFmtId="0" fontId="62" fillId="0" borderId="12" xfId="0" applyFont="1" applyFill="1" applyBorder="1" applyAlignment="1">
      <alignment vertical="center"/>
    </xf>
    <xf numFmtId="4" fontId="62" fillId="0" borderId="2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justify" wrapText="1" readingOrder="1"/>
    </xf>
    <xf numFmtId="4" fontId="4" fillId="0" borderId="17" xfId="0" applyNumberFormat="1" applyFont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63" fillId="0" borderId="0" xfId="0" applyNumberFormat="1" applyFont="1" applyBorder="1" applyAlignment="1">
      <alignment horizontal="right" vertical="center"/>
    </xf>
    <xf numFmtId="43" fontId="0" fillId="0" borderId="0" xfId="42" applyFont="1" applyAlignment="1">
      <alignment/>
    </xf>
    <xf numFmtId="4" fontId="3" fillId="0" borderId="11" xfId="0" applyNumberFormat="1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4" fillId="0" borderId="11" xfId="0" applyNumberFormat="1" applyFont="1" applyBorder="1" applyAlignment="1">
      <alignment horizontal="left" vertical="center"/>
    </xf>
    <xf numFmtId="4" fontId="4" fillId="0" borderId="20" xfId="0" applyNumberFormat="1" applyFont="1" applyBorder="1" applyAlignment="1">
      <alignment vertical="center"/>
    </xf>
    <xf numFmtId="3" fontId="62" fillId="33" borderId="0" xfId="0" applyNumberFormat="1" applyFont="1" applyFill="1" applyAlignment="1">
      <alignment/>
    </xf>
    <xf numFmtId="0" fontId="3" fillId="0" borderId="0" xfId="0" applyFont="1" applyBorder="1" applyAlignment="1">
      <alignment horizontal="right" vertical="center"/>
    </xf>
    <xf numFmtId="16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>
      <alignment vertical="justify" wrapText="1" readingOrder="1"/>
    </xf>
    <xf numFmtId="0" fontId="14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4" fontId="64" fillId="0" borderId="0" xfId="0" applyNumberFormat="1" applyFont="1" applyFill="1" applyBorder="1" applyAlignment="1">
      <alignment horizontal="center" vertical="center"/>
    </xf>
    <xf numFmtId="4" fontId="65" fillId="0" borderId="0" xfId="0" applyNumberFormat="1" applyFont="1" applyFill="1" applyBorder="1" applyAlignment="1">
      <alignment vertical="center"/>
    </xf>
    <xf numFmtId="0" fontId="62" fillId="0" borderId="17" xfId="0" applyFont="1" applyBorder="1" applyAlignment="1">
      <alignment horizontal="center" vertical="center"/>
    </xf>
    <xf numFmtId="43" fontId="62" fillId="0" borderId="17" xfId="42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43" fontId="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vertical="center"/>
    </xf>
    <xf numFmtId="169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readingOrder="1"/>
    </xf>
    <xf numFmtId="0" fontId="0" fillId="0" borderId="0" xfId="0" applyFont="1" applyBorder="1" applyAlignment="1">
      <alignment/>
    </xf>
    <xf numFmtId="43" fontId="56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43" fontId="12" fillId="0" borderId="0" xfId="0" applyNumberFormat="1" applyFont="1" applyBorder="1" applyAlignment="1">
      <alignment vertical="center"/>
    </xf>
    <xf numFmtId="43" fontId="66" fillId="0" borderId="0" xfId="42" applyFont="1" applyBorder="1" applyAlignment="1">
      <alignment/>
    </xf>
    <xf numFmtId="43" fontId="0" fillId="33" borderId="0" xfId="42" applyFont="1" applyFill="1" applyBorder="1" applyAlignment="1">
      <alignment/>
    </xf>
    <xf numFmtId="43" fontId="67" fillId="0" borderId="0" xfId="42" applyFont="1" applyBorder="1" applyAlignment="1">
      <alignment/>
    </xf>
    <xf numFmtId="43" fontId="12" fillId="0" borderId="0" xfId="42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68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Alignment="1">
      <alignment horizontal="center"/>
    </xf>
    <xf numFmtId="0" fontId="62" fillId="33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4" fontId="7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69" fillId="0" borderId="0" xfId="0" applyFont="1" applyAlignment="1">
      <alignment horizontal="center" wrapText="1"/>
    </xf>
    <xf numFmtId="0" fontId="6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3" fontId="0" fillId="0" borderId="0" xfId="42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2"/>
  <sheetViews>
    <sheetView tabSelected="1" view="pageBreakPreview" zoomScale="75" zoomScaleNormal="75" zoomScaleSheetLayoutView="75" zoomScalePageLayoutView="65" workbookViewId="0" topLeftCell="B1">
      <selection activeCell="J1" sqref="J1:K1"/>
    </sheetView>
  </sheetViews>
  <sheetFormatPr defaultColWidth="35.421875" defaultRowHeight="17.25" customHeight="1"/>
  <cols>
    <col min="1" max="1" width="1.57421875" style="1" hidden="1" customWidth="1"/>
    <col min="2" max="2" width="4.140625" style="1" customWidth="1"/>
    <col min="3" max="3" width="29.00390625" style="1" customWidth="1"/>
    <col min="4" max="4" width="29.28125" style="1" customWidth="1"/>
    <col min="5" max="5" width="16.421875" style="154" customWidth="1"/>
    <col min="6" max="6" width="19.28125" style="154" customWidth="1"/>
    <col min="7" max="7" width="16.57421875" style="156" customWidth="1"/>
    <col min="8" max="8" width="17.421875" style="1" customWidth="1"/>
    <col min="9" max="9" width="15.421875" style="1" customWidth="1"/>
    <col min="10" max="10" width="18.28125" style="301" customWidth="1"/>
    <col min="11" max="11" width="23.7109375" style="163" customWidth="1"/>
    <col min="12" max="12" width="1.57421875" style="1" customWidth="1"/>
    <col min="13" max="13" width="18.57421875" style="1" customWidth="1"/>
    <col min="14" max="16384" width="35.421875" style="1" customWidth="1"/>
  </cols>
  <sheetData>
    <row r="1" spans="3:11" ht="36.75" customHeight="1">
      <c r="C1" s="208"/>
      <c r="J1" s="314"/>
      <c r="K1" s="314"/>
    </row>
    <row r="2" spans="2:10" s="60" customFormat="1" ht="27.75" customHeight="1">
      <c r="B2" s="146"/>
      <c r="C2" s="315"/>
      <c r="D2" s="316" t="s">
        <v>0</v>
      </c>
      <c r="E2" s="316"/>
      <c r="F2" s="316"/>
      <c r="G2" s="316"/>
      <c r="H2" s="316"/>
      <c r="I2" s="317"/>
      <c r="J2" s="293"/>
    </row>
    <row r="3" spans="2:11" s="60" customFormat="1" ht="22.5" customHeight="1">
      <c r="B3" s="146"/>
      <c r="C3" s="315"/>
      <c r="D3" s="316" t="s">
        <v>144</v>
      </c>
      <c r="E3" s="316"/>
      <c r="F3" s="316"/>
      <c r="G3" s="316"/>
      <c r="H3" s="316"/>
      <c r="I3" s="317"/>
      <c r="J3" s="293"/>
      <c r="K3" s="129"/>
    </row>
    <row r="4" spans="2:11" s="60" customFormat="1" ht="27.75" customHeight="1">
      <c r="B4" s="146"/>
      <c r="C4" s="146"/>
      <c r="D4" s="316" t="s">
        <v>33</v>
      </c>
      <c r="E4" s="316"/>
      <c r="F4" s="316"/>
      <c r="G4" s="316"/>
      <c r="H4" s="316"/>
      <c r="I4" s="318"/>
      <c r="J4" s="293"/>
      <c r="K4" s="129"/>
    </row>
    <row r="5" spans="2:11" s="60" customFormat="1" ht="17.25" customHeight="1">
      <c r="B5" s="146"/>
      <c r="C5" s="146"/>
      <c r="D5" s="145"/>
      <c r="E5" s="145"/>
      <c r="F5" s="145"/>
      <c r="G5" s="145"/>
      <c r="H5" s="145"/>
      <c r="I5" s="146"/>
      <c r="J5" s="293"/>
      <c r="K5" s="129"/>
    </row>
    <row r="6" spans="2:11" s="60" customFormat="1" ht="19.5" customHeight="1" thickBot="1">
      <c r="B6" s="146"/>
      <c r="C6" s="146"/>
      <c r="D6" s="146"/>
      <c r="E6" s="156"/>
      <c r="F6" s="156"/>
      <c r="G6" s="156"/>
      <c r="H6" s="146"/>
      <c r="I6" s="146"/>
      <c r="J6" s="293"/>
      <c r="K6" s="71" t="s">
        <v>4</v>
      </c>
    </row>
    <row r="7" spans="1:30" s="60" customFormat="1" ht="64.5" customHeight="1" thickBot="1">
      <c r="A7" s="157"/>
      <c r="B7" s="72" t="s">
        <v>1</v>
      </c>
      <c r="C7" s="72" t="s">
        <v>42</v>
      </c>
      <c r="D7" s="73" t="s">
        <v>2</v>
      </c>
      <c r="E7" s="74" t="s">
        <v>5</v>
      </c>
      <c r="F7" s="74" t="s">
        <v>199</v>
      </c>
      <c r="G7" s="74" t="s">
        <v>213</v>
      </c>
      <c r="H7" s="319" t="s">
        <v>3</v>
      </c>
      <c r="I7" s="320"/>
      <c r="J7" s="75" t="s">
        <v>6</v>
      </c>
      <c r="K7" s="201" t="s">
        <v>71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</row>
    <row r="8" spans="1:11" s="117" customFormat="1" ht="17.25" customHeight="1" thickBot="1">
      <c r="A8" s="46"/>
      <c r="B8" s="76">
        <v>1</v>
      </c>
      <c r="C8" s="76">
        <v>2</v>
      </c>
      <c r="D8" s="77">
        <v>3</v>
      </c>
      <c r="E8" s="78">
        <v>4</v>
      </c>
      <c r="F8" s="78">
        <v>5</v>
      </c>
      <c r="G8" s="78">
        <v>6</v>
      </c>
      <c r="H8" s="323">
        <v>7</v>
      </c>
      <c r="I8" s="324"/>
      <c r="J8" s="79">
        <v>8</v>
      </c>
      <c r="K8" s="189">
        <v>9</v>
      </c>
    </row>
    <row r="9" spans="1:11" s="60" customFormat="1" ht="0.75" customHeight="1">
      <c r="A9" s="94"/>
      <c r="B9" s="33"/>
      <c r="C9" s="70"/>
      <c r="D9" s="44"/>
      <c r="E9" s="10"/>
      <c r="F9" s="11"/>
      <c r="G9" s="11"/>
      <c r="H9" s="29"/>
      <c r="I9" s="42"/>
      <c r="J9" s="34"/>
      <c r="K9" s="202"/>
    </row>
    <row r="10" spans="1:11" s="60" customFormat="1" ht="35.25" customHeight="1" hidden="1">
      <c r="A10" s="46"/>
      <c r="B10" s="51"/>
      <c r="C10" s="70"/>
      <c r="D10" s="44"/>
      <c r="E10" s="42"/>
      <c r="F10" s="11"/>
      <c r="G10" s="11"/>
      <c r="H10" s="29"/>
      <c r="I10" s="42"/>
      <c r="J10" s="34"/>
      <c r="K10" s="202"/>
    </row>
    <row r="11" spans="1:11" s="60" customFormat="1" ht="30" customHeight="1" hidden="1">
      <c r="A11" s="46"/>
      <c r="B11" s="51"/>
      <c r="C11" s="70"/>
      <c r="D11" s="44"/>
      <c r="E11" s="42"/>
      <c r="F11" s="11"/>
      <c r="G11" s="11"/>
      <c r="H11" s="29"/>
      <c r="I11" s="42"/>
      <c r="J11" s="34"/>
      <c r="K11" s="202"/>
    </row>
    <row r="12" spans="1:11" s="60" customFormat="1" ht="17.25" customHeight="1">
      <c r="A12" s="46"/>
      <c r="B12" s="183" t="s">
        <v>155</v>
      </c>
      <c r="C12" s="143" t="s">
        <v>34</v>
      </c>
      <c r="D12" s="184" t="s">
        <v>48</v>
      </c>
      <c r="E12" s="43">
        <v>426000</v>
      </c>
      <c r="F12" s="185">
        <v>221520</v>
      </c>
      <c r="G12" s="144">
        <f>SUM(I12:I15)</f>
        <v>153360</v>
      </c>
      <c r="H12" s="214"/>
      <c r="I12" s="215"/>
      <c r="J12" s="31" t="s">
        <v>114</v>
      </c>
      <c r="K12" s="283" t="s">
        <v>10</v>
      </c>
    </row>
    <row r="13" spans="1:11" s="60" customFormat="1" ht="17.25" customHeight="1">
      <c r="A13" s="46"/>
      <c r="B13" s="50"/>
      <c r="C13" s="53" t="s">
        <v>35</v>
      </c>
      <c r="D13" s="30" t="s">
        <v>112</v>
      </c>
      <c r="E13" s="30"/>
      <c r="F13" s="15"/>
      <c r="G13" s="28"/>
      <c r="H13" s="28"/>
      <c r="I13" s="41"/>
      <c r="J13" s="31"/>
      <c r="K13" s="284" t="s">
        <v>118</v>
      </c>
    </row>
    <row r="14" spans="1:11" s="60" customFormat="1" ht="17.25" customHeight="1">
      <c r="A14" s="46"/>
      <c r="B14" s="46"/>
      <c r="C14" s="53" t="s">
        <v>36</v>
      </c>
      <c r="D14" s="30" t="s">
        <v>120</v>
      </c>
      <c r="E14" s="41"/>
      <c r="F14" s="9"/>
      <c r="G14" s="91"/>
      <c r="H14" s="28" t="s">
        <v>113</v>
      </c>
      <c r="I14" s="41">
        <v>68160</v>
      </c>
      <c r="J14" s="109"/>
      <c r="K14" s="284" t="s">
        <v>116</v>
      </c>
    </row>
    <row r="15" spans="1:11" s="60" customFormat="1" ht="17.25" customHeight="1">
      <c r="A15" s="46"/>
      <c r="B15" s="50"/>
      <c r="C15" s="80" t="s">
        <v>7</v>
      </c>
      <c r="D15" s="61"/>
      <c r="E15" s="41"/>
      <c r="F15" s="9"/>
      <c r="G15" s="91"/>
      <c r="H15" s="28" t="s">
        <v>114</v>
      </c>
      <c r="I15" s="41">
        <v>85200</v>
      </c>
      <c r="J15" s="31"/>
      <c r="K15" s="284"/>
    </row>
    <row r="16" spans="1:11" s="60" customFormat="1" ht="17.25" customHeight="1">
      <c r="A16" s="94"/>
      <c r="B16" s="33"/>
      <c r="C16" s="55"/>
      <c r="D16" s="44"/>
      <c r="E16" s="10"/>
      <c r="F16" s="10"/>
      <c r="G16" s="93"/>
      <c r="H16" s="29"/>
      <c r="I16" s="115"/>
      <c r="J16" s="34"/>
      <c r="K16" s="202"/>
    </row>
    <row r="17" spans="1:11" s="60" customFormat="1" ht="17.25" customHeight="1">
      <c r="A17" s="46"/>
      <c r="B17" s="50" t="s">
        <v>156</v>
      </c>
      <c r="C17" s="53" t="s">
        <v>34</v>
      </c>
      <c r="D17" s="30" t="s">
        <v>48</v>
      </c>
      <c r="E17" s="41">
        <v>1177000</v>
      </c>
      <c r="F17" s="8">
        <v>612040</v>
      </c>
      <c r="G17" s="216">
        <f>SUM(I17:I20)</f>
        <v>423720</v>
      </c>
      <c r="H17" s="214"/>
      <c r="I17" s="215"/>
      <c r="J17" s="31" t="s">
        <v>114</v>
      </c>
      <c r="K17" s="284" t="s">
        <v>10</v>
      </c>
    </row>
    <row r="18" spans="1:11" s="60" customFormat="1" ht="17.25" customHeight="1">
      <c r="A18" s="46"/>
      <c r="B18" s="50"/>
      <c r="C18" s="53" t="s">
        <v>35</v>
      </c>
      <c r="D18" s="30" t="s">
        <v>112</v>
      </c>
      <c r="E18" s="30"/>
      <c r="F18" s="32"/>
      <c r="G18" s="15"/>
      <c r="H18" s="28"/>
      <c r="I18" s="41"/>
      <c r="J18" s="31"/>
      <c r="K18" s="284" t="s">
        <v>115</v>
      </c>
    </row>
    <row r="19" spans="1:11" s="60" customFormat="1" ht="17.25" customHeight="1">
      <c r="A19" s="46"/>
      <c r="B19" s="46"/>
      <c r="C19" s="53" t="s">
        <v>36</v>
      </c>
      <c r="D19" s="30" t="s">
        <v>121</v>
      </c>
      <c r="E19" s="41"/>
      <c r="F19" s="8"/>
      <c r="G19" s="92"/>
      <c r="H19" s="28" t="s">
        <v>113</v>
      </c>
      <c r="I19" s="41">
        <v>188320</v>
      </c>
      <c r="J19" s="109"/>
      <c r="K19" s="284" t="s">
        <v>117</v>
      </c>
    </row>
    <row r="20" spans="1:11" s="60" customFormat="1" ht="17.25" customHeight="1">
      <c r="A20" s="46"/>
      <c r="B20" s="50"/>
      <c r="C20" s="80" t="s">
        <v>7</v>
      </c>
      <c r="D20" s="61"/>
      <c r="E20" s="41"/>
      <c r="F20" s="8"/>
      <c r="G20" s="92"/>
      <c r="H20" s="28" t="s">
        <v>114</v>
      </c>
      <c r="I20" s="41">
        <v>235400</v>
      </c>
      <c r="J20" s="31"/>
      <c r="K20" s="284"/>
    </row>
    <row r="21" spans="1:11" s="60" customFormat="1" ht="17.25" customHeight="1">
      <c r="A21" s="46"/>
      <c r="B21" s="51"/>
      <c r="C21" s="63"/>
      <c r="D21" s="44"/>
      <c r="E21" s="42"/>
      <c r="F21" s="10"/>
      <c r="G21" s="186"/>
      <c r="H21" s="130"/>
      <c r="I21" s="187"/>
      <c r="J21" s="34"/>
      <c r="K21" s="202"/>
    </row>
    <row r="22" spans="1:11" s="60" customFormat="1" ht="17.25" customHeight="1">
      <c r="A22" s="46"/>
      <c r="B22" s="50" t="s">
        <v>8</v>
      </c>
      <c r="C22" s="53" t="s">
        <v>34</v>
      </c>
      <c r="D22" s="30" t="s">
        <v>163</v>
      </c>
      <c r="E22" s="41">
        <v>1680000</v>
      </c>
      <c r="F22" s="8">
        <v>1680000</v>
      </c>
      <c r="G22" s="83">
        <f>SUM(I22:I27)</f>
        <v>1411200</v>
      </c>
      <c r="H22" s="82"/>
      <c r="I22" s="43"/>
      <c r="J22" s="31" t="s">
        <v>170</v>
      </c>
      <c r="K22" s="284" t="s">
        <v>10</v>
      </c>
    </row>
    <row r="23" spans="1:11" s="60" customFormat="1" ht="17.25" customHeight="1">
      <c r="A23" s="46"/>
      <c r="B23" s="50"/>
      <c r="C23" s="53" t="s">
        <v>35</v>
      </c>
      <c r="D23" s="30" t="s">
        <v>164</v>
      </c>
      <c r="E23" s="41"/>
      <c r="F23" s="8"/>
      <c r="G23" s="325"/>
      <c r="H23" s="82" t="s">
        <v>166</v>
      </c>
      <c r="I23" s="41">
        <v>268800</v>
      </c>
      <c r="J23" s="31"/>
      <c r="K23" s="284" t="s">
        <v>171</v>
      </c>
    </row>
    <row r="24" spans="1:11" s="60" customFormat="1" ht="17.25" customHeight="1">
      <c r="A24" s="46"/>
      <c r="B24" s="50"/>
      <c r="C24" s="53" t="s">
        <v>36</v>
      </c>
      <c r="D24" s="30" t="s">
        <v>165</v>
      </c>
      <c r="E24" s="41"/>
      <c r="F24" s="8"/>
      <c r="G24" s="325"/>
      <c r="H24" s="82" t="s">
        <v>167</v>
      </c>
      <c r="I24" s="41">
        <v>268800</v>
      </c>
      <c r="J24" s="31"/>
      <c r="K24" s="284" t="s">
        <v>172</v>
      </c>
    </row>
    <row r="25" spans="1:11" s="60" customFormat="1" ht="17.25" customHeight="1">
      <c r="A25" s="46"/>
      <c r="B25" s="50"/>
      <c r="C25" s="80" t="s">
        <v>7</v>
      </c>
      <c r="D25" s="30"/>
      <c r="E25" s="41"/>
      <c r="F25" s="8"/>
      <c r="G25" s="325"/>
      <c r="H25" s="82" t="s">
        <v>168</v>
      </c>
      <c r="I25" s="41">
        <v>268800</v>
      </c>
      <c r="J25" s="31"/>
      <c r="K25" s="284"/>
    </row>
    <row r="26" spans="1:11" s="60" customFormat="1" ht="17.25" customHeight="1">
      <c r="A26" s="46"/>
      <c r="B26" s="50"/>
      <c r="C26" s="62"/>
      <c r="D26" s="30"/>
      <c r="E26" s="41"/>
      <c r="F26" s="8"/>
      <c r="G26" s="92"/>
      <c r="H26" s="82" t="s">
        <v>169</v>
      </c>
      <c r="I26" s="41">
        <v>268800</v>
      </c>
      <c r="J26" s="31"/>
      <c r="K26" s="284"/>
    </row>
    <row r="27" spans="1:11" s="60" customFormat="1" ht="17.25" customHeight="1">
      <c r="A27" s="46"/>
      <c r="B27" s="50"/>
      <c r="C27" s="62"/>
      <c r="D27" s="30"/>
      <c r="E27" s="41"/>
      <c r="F27" s="8"/>
      <c r="G27" s="92"/>
      <c r="H27" s="82" t="s">
        <v>170</v>
      </c>
      <c r="I27" s="41">
        <v>336000</v>
      </c>
      <c r="J27" s="31"/>
      <c r="K27" s="284"/>
    </row>
    <row r="28" spans="1:11" s="60" customFormat="1" ht="17.25" customHeight="1">
      <c r="A28" s="46"/>
      <c r="B28" s="51"/>
      <c r="C28" s="63"/>
      <c r="D28" s="44"/>
      <c r="E28" s="42"/>
      <c r="F28" s="10"/>
      <c r="G28" s="304"/>
      <c r="H28" s="130"/>
      <c r="I28" s="42"/>
      <c r="J28" s="34"/>
      <c r="K28" s="202"/>
    </row>
    <row r="29" spans="1:12" s="60" customFormat="1" ht="17.25" customHeight="1">
      <c r="A29" s="46"/>
      <c r="B29" s="50" t="s">
        <v>9</v>
      </c>
      <c r="C29" s="53" t="s">
        <v>34</v>
      </c>
      <c r="D29" s="30" t="s">
        <v>229</v>
      </c>
      <c r="E29" s="41">
        <v>1808779</v>
      </c>
      <c r="F29" s="8">
        <v>0</v>
      </c>
      <c r="G29" s="305">
        <v>924423.99</v>
      </c>
      <c r="H29" s="82" t="s">
        <v>230</v>
      </c>
      <c r="I29" s="41">
        <v>289404</v>
      </c>
      <c r="J29" s="31" t="s">
        <v>231</v>
      </c>
      <c r="K29" s="283" t="s">
        <v>10</v>
      </c>
      <c r="L29" s="306"/>
    </row>
    <row r="30" spans="1:12" s="60" customFormat="1" ht="17.25" customHeight="1">
      <c r="A30" s="46"/>
      <c r="B30" s="50"/>
      <c r="C30" s="53" t="s">
        <v>35</v>
      </c>
      <c r="D30" s="30" t="s">
        <v>232</v>
      </c>
      <c r="E30" s="41"/>
      <c r="F30" s="8"/>
      <c r="G30" s="92"/>
      <c r="H30" s="82" t="s">
        <v>168</v>
      </c>
      <c r="I30" s="41">
        <v>289405</v>
      </c>
      <c r="J30" s="31"/>
      <c r="K30" s="284" t="s">
        <v>233</v>
      </c>
      <c r="L30" s="306">
        <v>0.04</v>
      </c>
    </row>
    <row r="31" spans="1:12" s="60" customFormat="1" ht="17.25" customHeight="1">
      <c r="A31" s="46"/>
      <c r="B31" s="50"/>
      <c r="C31" s="53" t="s">
        <v>36</v>
      </c>
      <c r="D31" s="30" t="s">
        <v>234</v>
      </c>
      <c r="E31" s="41"/>
      <c r="F31" s="8"/>
      <c r="G31" s="92"/>
      <c r="H31" s="82" t="s">
        <v>169</v>
      </c>
      <c r="I31" s="41">
        <v>289405</v>
      </c>
      <c r="J31" s="31"/>
      <c r="K31" s="284" t="s">
        <v>235</v>
      </c>
      <c r="L31" s="306"/>
    </row>
    <row r="32" spans="1:12" s="60" customFormat="1" ht="17.25" customHeight="1">
      <c r="A32" s="46"/>
      <c r="B32" s="50"/>
      <c r="C32" s="80" t="s">
        <v>7</v>
      </c>
      <c r="D32" s="30"/>
      <c r="E32" s="41"/>
      <c r="F32" s="8"/>
      <c r="G32" s="92"/>
      <c r="H32" s="82" t="s">
        <v>170</v>
      </c>
      <c r="I32" s="41">
        <v>289405</v>
      </c>
      <c r="J32" s="31"/>
      <c r="K32" s="284"/>
      <c r="L32" s="306"/>
    </row>
    <row r="33" spans="1:12" s="60" customFormat="1" ht="17.25" customHeight="1">
      <c r="A33" s="46"/>
      <c r="B33" s="50"/>
      <c r="C33" s="62"/>
      <c r="D33" s="30"/>
      <c r="E33" s="41"/>
      <c r="F33" s="8"/>
      <c r="G33" s="92"/>
      <c r="H33" s="82" t="s">
        <v>236</v>
      </c>
      <c r="I33" s="41">
        <v>289404.2</v>
      </c>
      <c r="J33" s="31"/>
      <c r="K33" s="284"/>
      <c r="L33" s="306"/>
    </row>
    <row r="34" spans="1:12" s="60" customFormat="1" ht="17.25" customHeight="1">
      <c r="A34" s="46"/>
      <c r="B34" s="50"/>
      <c r="C34" s="62"/>
      <c r="D34" s="30"/>
      <c r="E34" s="41"/>
      <c r="F34" s="8"/>
      <c r="G34" s="92"/>
      <c r="H34" s="82" t="s">
        <v>231</v>
      </c>
      <c r="I34" s="41">
        <v>361755.8</v>
      </c>
      <c r="J34" s="31"/>
      <c r="K34" s="284"/>
      <c r="L34" s="306"/>
    </row>
    <row r="35" spans="1:12" s="60" customFormat="1" ht="17.25" customHeight="1">
      <c r="A35" s="46"/>
      <c r="B35" s="33"/>
      <c r="C35" s="63"/>
      <c r="D35" s="44"/>
      <c r="E35" s="42"/>
      <c r="F35" s="10"/>
      <c r="G35" s="304"/>
      <c r="H35" s="130"/>
      <c r="I35" s="42"/>
      <c r="J35" s="34"/>
      <c r="K35" s="202"/>
      <c r="L35" s="307"/>
    </row>
    <row r="36" spans="1:12" s="60" customFormat="1" ht="17.25" customHeight="1">
      <c r="A36" s="46"/>
      <c r="B36" s="50" t="s">
        <v>101</v>
      </c>
      <c r="C36" s="53" t="s">
        <v>34</v>
      </c>
      <c r="D36" s="30" t="s">
        <v>237</v>
      </c>
      <c r="E36" s="41">
        <v>740289</v>
      </c>
      <c r="F36" s="8">
        <v>0</v>
      </c>
      <c r="G36" s="305">
        <v>740289</v>
      </c>
      <c r="H36" s="82" t="s">
        <v>230</v>
      </c>
      <c r="I36" s="41">
        <v>118448</v>
      </c>
      <c r="J36" s="31" t="s">
        <v>238</v>
      </c>
      <c r="K36" s="283" t="s">
        <v>10</v>
      </c>
      <c r="L36" s="306"/>
    </row>
    <row r="37" spans="1:12" s="60" customFormat="1" ht="17.25" customHeight="1">
      <c r="A37" s="46"/>
      <c r="B37" s="50"/>
      <c r="C37" s="53" t="s">
        <v>35</v>
      </c>
      <c r="D37" s="30" t="s">
        <v>239</v>
      </c>
      <c r="E37" s="41"/>
      <c r="F37" s="8"/>
      <c r="G37" s="92"/>
      <c r="H37" s="82" t="s">
        <v>168</v>
      </c>
      <c r="I37" s="41">
        <v>118446</v>
      </c>
      <c r="J37" s="31"/>
      <c r="K37" s="284" t="s">
        <v>240</v>
      </c>
      <c r="L37" s="306">
        <v>0.04</v>
      </c>
    </row>
    <row r="38" spans="1:12" s="60" customFormat="1" ht="17.25" customHeight="1">
      <c r="A38" s="46"/>
      <c r="B38" s="50"/>
      <c r="C38" s="53" t="s">
        <v>36</v>
      </c>
      <c r="D38" s="30" t="s">
        <v>241</v>
      </c>
      <c r="E38" s="41"/>
      <c r="F38" s="8"/>
      <c r="G38" s="92"/>
      <c r="H38" s="82" t="s">
        <v>169</v>
      </c>
      <c r="I38" s="41">
        <v>118446</v>
      </c>
      <c r="J38" s="31"/>
      <c r="K38" s="284" t="s">
        <v>235</v>
      </c>
      <c r="L38" s="306"/>
    </row>
    <row r="39" spans="1:12" s="60" customFormat="1" ht="17.25" customHeight="1">
      <c r="A39" s="46"/>
      <c r="B39" s="50"/>
      <c r="C39" s="80" t="s">
        <v>7</v>
      </c>
      <c r="D39" s="30" t="s">
        <v>242</v>
      </c>
      <c r="E39" s="41"/>
      <c r="F39" s="8"/>
      <c r="G39" s="92"/>
      <c r="H39" s="82" t="s">
        <v>170</v>
      </c>
      <c r="I39" s="41">
        <v>118446</v>
      </c>
      <c r="J39" s="31"/>
      <c r="K39" s="284"/>
      <c r="L39" s="306"/>
    </row>
    <row r="40" spans="1:12" s="60" customFormat="1" ht="17.25" customHeight="1">
      <c r="A40" s="46"/>
      <c r="B40" s="50"/>
      <c r="C40" s="62"/>
      <c r="D40" s="30"/>
      <c r="E40" s="41"/>
      <c r="F40" s="8"/>
      <c r="G40" s="92"/>
      <c r="H40" s="82" t="s">
        <v>236</v>
      </c>
      <c r="I40" s="41">
        <v>118445.2</v>
      </c>
      <c r="J40" s="31"/>
      <c r="K40" s="284"/>
      <c r="L40" s="306"/>
    </row>
    <row r="41" spans="1:12" s="60" customFormat="1" ht="17.25" customHeight="1">
      <c r="A41" s="46"/>
      <c r="B41" s="50"/>
      <c r="C41" s="62"/>
      <c r="D41" s="30"/>
      <c r="E41" s="41"/>
      <c r="F41" s="8"/>
      <c r="G41" s="92"/>
      <c r="H41" s="82" t="s">
        <v>238</v>
      </c>
      <c r="I41" s="41">
        <v>148057.8</v>
      </c>
      <c r="J41" s="31"/>
      <c r="K41" s="284"/>
      <c r="L41" s="306"/>
    </row>
    <row r="42" spans="1:11" s="60" customFormat="1" ht="17.25" customHeight="1">
      <c r="A42" s="46"/>
      <c r="B42" s="51"/>
      <c r="C42" s="63"/>
      <c r="D42" s="44"/>
      <c r="E42" s="42"/>
      <c r="F42" s="10"/>
      <c r="G42" s="93"/>
      <c r="H42" s="29"/>
      <c r="I42" s="42"/>
      <c r="J42" s="34"/>
      <c r="K42" s="202"/>
    </row>
    <row r="43" spans="1:11" ht="17.25" customHeight="1">
      <c r="A43" s="45"/>
      <c r="B43" s="48" t="s">
        <v>102</v>
      </c>
      <c r="C43" s="14" t="s">
        <v>15</v>
      </c>
      <c r="D43" s="24" t="s">
        <v>41</v>
      </c>
      <c r="E43" s="17">
        <v>82000000</v>
      </c>
      <c r="F43" s="3">
        <v>11433053</v>
      </c>
      <c r="G43" s="8">
        <f>SUM(I43:I44)</f>
        <v>0</v>
      </c>
      <c r="H43" s="21"/>
      <c r="I43" s="40"/>
      <c r="J43" s="108" t="s">
        <v>200</v>
      </c>
      <c r="K43" s="285" t="s">
        <v>18</v>
      </c>
    </row>
    <row r="44" spans="1:11" ht="17.25" customHeight="1">
      <c r="A44" s="45"/>
      <c r="B44" s="48"/>
      <c r="C44" s="14" t="s">
        <v>16</v>
      </c>
      <c r="D44" s="24" t="s">
        <v>37</v>
      </c>
      <c r="E44" s="17"/>
      <c r="F44" s="3"/>
      <c r="G44" s="9"/>
      <c r="H44" s="21"/>
      <c r="I44" s="218"/>
      <c r="J44" s="108"/>
      <c r="K44" s="285" t="s">
        <v>19</v>
      </c>
    </row>
    <row r="45" spans="1:11" ht="17.25" customHeight="1">
      <c r="A45" s="45"/>
      <c r="B45" s="45"/>
      <c r="C45" s="14" t="s">
        <v>17</v>
      </c>
      <c r="D45" s="24" t="s">
        <v>38</v>
      </c>
      <c r="E45" s="17"/>
      <c r="F45" s="3"/>
      <c r="G45" s="9"/>
      <c r="H45" s="107"/>
      <c r="I45" s="176"/>
      <c r="J45" s="108"/>
      <c r="K45" s="285" t="s">
        <v>29</v>
      </c>
    </row>
    <row r="46" spans="1:11" ht="17.25" customHeight="1">
      <c r="A46" s="45"/>
      <c r="B46" s="48"/>
      <c r="C46" s="14" t="s">
        <v>22</v>
      </c>
      <c r="D46" s="24" t="s">
        <v>39</v>
      </c>
      <c r="E46" s="17"/>
      <c r="F46" s="3"/>
      <c r="G46" s="9"/>
      <c r="H46" s="107"/>
      <c r="I46" s="116"/>
      <c r="J46" s="108"/>
      <c r="K46" s="285" t="s">
        <v>30</v>
      </c>
    </row>
    <row r="47" spans="1:11" ht="17.25" customHeight="1">
      <c r="A47" s="45"/>
      <c r="B47" s="48"/>
      <c r="C47" s="69" t="s">
        <v>68</v>
      </c>
      <c r="D47" s="24" t="s">
        <v>122</v>
      </c>
      <c r="E47" s="17"/>
      <c r="F47" s="3"/>
      <c r="G47" s="9"/>
      <c r="H47" s="21"/>
      <c r="I47" s="40"/>
      <c r="J47" s="108"/>
      <c r="K47" s="285"/>
    </row>
    <row r="48" spans="1:11" ht="17.25" customHeight="1">
      <c r="A48" s="45"/>
      <c r="B48" s="49"/>
      <c r="C48" s="90" t="s">
        <v>67</v>
      </c>
      <c r="D48" s="36"/>
      <c r="E48" s="18"/>
      <c r="F48" s="7"/>
      <c r="G48" s="11"/>
      <c r="H48" s="35"/>
      <c r="I48" s="20"/>
      <c r="J48" s="37"/>
      <c r="K48" s="286"/>
    </row>
    <row r="49" spans="1:11" ht="17.25" customHeight="1">
      <c r="A49" s="45"/>
      <c r="B49" s="48" t="s">
        <v>103</v>
      </c>
      <c r="C49" s="14" t="s">
        <v>20</v>
      </c>
      <c r="D49" s="24" t="s">
        <v>173</v>
      </c>
      <c r="E49" s="40">
        <v>11000000</v>
      </c>
      <c r="F49" s="2">
        <v>1546463</v>
      </c>
      <c r="G49" s="9">
        <f>SUM(I49:I50)</f>
        <v>0</v>
      </c>
      <c r="H49" s="21"/>
      <c r="I49" s="40"/>
      <c r="J49" s="23" t="s">
        <v>200</v>
      </c>
      <c r="K49" s="285" t="s">
        <v>18</v>
      </c>
    </row>
    <row r="50" spans="1:11" ht="17.25" customHeight="1">
      <c r="A50" s="45"/>
      <c r="B50" s="48"/>
      <c r="C50" s="14" t="s">
        <v>11</v>
      </c>
      <c r="D50" s="24" t="s">
        <v>40</v>
      </c>
      <c r="E50" s="40"/>
      <c r="F50" s="2"/>
      <c r="G50" s="9"/>
      <c r="H50" s="21"/>
      <c r="I50" s="218"/>
      <c r="J50" s="23"/>
      <c r="K50" s="285" t="s">
        <v>25</v>
      </c>
    </row>
    <row r="51" spans="1:11" ht="17.25" customHeight="1">
      <c r="A51" s="45"/>
      <c r="B51" s="48"/>
      <c r="C51" s="14" t="s">
        <v>21</v>
      </c>
      <c r="D51" s="24" t="s">
        <v>14</v>
      </c>
      <c r="E51" s="40"/>
      <c r="F51" s="2"/>
      <c r="G51" s="9"/>
      <c r="H51" s="21"/>
      <c r="I51" s="40"/>
      <c r="J51" s="23"/>
      <c r="K51" s="285" t="s">
        <v>31</v>
      </c>
    </row>
    <row r="52" spans="1:11" ht="17.25" customHeight="1">
      <c r="A52" s="45"/>
      <c r="B52" s="45"/>
      <c r="C52" s="14" t="s">
        <v>23</v>
      </c>
      <c r="D52" s="85"/>
      <c r="E52" s="40"/>
      <c r="F52" s="2"/>
      <c r="G52" s="9"/>
      <c r="H52" s="107"/>
      <c r="I52" s="116"/>
      <c r="J52" s="23"/>
      <c r="K52" s="285" t="s">
        <v>32</v>
      </c>
    </row>
    <row r="53" spans="1:11" ht="17.25" customHeight="1">
      <c r="A53" s="45"/>
      <c r="B53" s="48"/>
      <c r="C53" s="14" t="s">
        <v>24</v>
      </c>
      <c r="D53" s="24"/>
      <c r="E53" s="40"/>
      <c r="F53" s="2"/>
      <c r="G53" s="9"/>
      <c r="H53" s="21"/>
      <c r="I53" s="40"/>
      <c r="J53" s="23"/>
      <c r="K53" s="285"/>
    </row>
    <row r="54" spans="1:11" ht="17.25" customHeight="1">
      <c r="A54" s="45"/>
      <c r="B54" s="48"/>
      <c r="C54" s="14" t="s">
        <v>69</v>
      </c>
      <c r="D54" s="24"/>
      <c r="E54" s="40"/>
      <c r="F54" s="2"/>
      <c r="G54" s="9"/>
      <c r="H54" s="21"/>
      <c r="I54" s="40"/>
      <c r="J54" s="23"/>
      <c r="K54" s="285"/>
    </row>
    <row r="55" spans="1:11" ht="17.25" customHeight="1">
      <c r="A55" s="45" t="s">
        <v>67</v>
      </c>
      <c r="B55" s="49"/>
      <c r="C55" s="90" t="s">
        <v>67</v>
      </c>
      <c r="D55" s="36"/>
      <c r="E55" s="18"/>
      <c r="F55" s="7"/>
      <c r="G55" s="11"/>
      <c r="H55" s="35"/>
      <c r="I55" s="20"/>
      <c r="J55" s="175"/>
      <c r="K55" s="286"/>
    </row>
    <row r="56" spans="1:11" s="64" customFormat="1" ht="17.25" customHeight="1">
      <c r="A56" s="47"/>
      <c r="B56" s="48" t="s">
        <v>205</v>
      </c>
      <c r="C56" s="52" t="s">
        <v>75</v>
      </c>
      <c r="D56" s="38" t="s">
        <v>78</v>
      </c>
      <c r="E56" s="16">
        <v>77455627</v>
      </c>
      <c r="F56" s="4">
        <v>59249016</v>
      </c>
      <c r="G56" s="9">
        <f>11577443+14005013+1693871+3864278+650471+2651864.97+2000000+4000000+10808495+1354284.03+6643296-18342099</f>
        <v>40906917</v>
      </c>
      <c r="H56" s="21"/>
      <c r="I56" s="218"/>
      <c r="J56" s="23" t="s">
        <v>87</v>
      </c>
      <c r="K56" s="203" t="s">
        <v>82</v>
      </c>
    </row>
    <row r="57" spans="1:11" s="64" customFormat="1" ht="17.25" customHeight="1">
      <c r="A57" s="47"/>
      <c r="B57" s="48"/>
      <c r="C57" s="52" t="s">
        <v>76</v>
      </c>
      <c r="D57" s="38" t="s">
        <v>123</v>
      </c>
      <c r="E57" s="16"/>
      <c r="F57" s="4"/>
      <c r="G57" s="9"/>
      <c r="H57" s="21"/>
      <c r="I57" s="40"/>
      <c r="J57" s="244"/>
      <c r="K57" s="203" t="s">
        <v>83</v>
      </c>
    </row>
    <row r="58" spans="1:11" s="64" customFormat="1" ht="17.25" customHeight="1">
      <c r="A58" s="47"/>
      <c r="B58" s="47"/>
      <c r="C58" s="52" t="s">
        <v>77</v>
      </c>
      <c r="D58" s="38" t="s">
        <v>79</v>
      </c>
      <c r="E58" s="16"/>
      <c r="F58" s="4"/>
      <c r="G58" s="9"/>
      <c r="H58" s="21"/>
      <c r="I58" s="40"/>
      <c r="J58" s="244"/>
      <c r="K58" s="203" t="s">
        <v>84</v>
      </c>
    </row>
    <row r="59" spans="1:11" s="64" customFormat="1" ht="17.25" customHeight="1">
      <c r="A59" s="47"/>
      <c r="B59" s="48"/>
      <c r="C59" s="80" t="s">
        <v>108</v>
      </c>
      <c r="D59" s="38" t="s">
        <v>80</v>
      </c>
      <c r="E59" s="16"/>
      <c r="F59" s="4"/>
      <c r="G59" s="9"/>
      <c r="H59" s="21" t="s">
        <v>60</v>
      </c>
      <c r="I59" s="40">
        <v>1738990</v>
      </c>
      <c r="J59" s="245"/>
      <c r="K59" s="203" t="s">
        <v>183</v>
      </c>
    </row>
    <row r="60" spans="1:11" s="64" customFormat="1" ht="17.25" customHeight="1">
      <c r="A60" s="47"/>
      <c r="B60" s="48"/>
      <c r="C60" s="88" t="s">
        <v>107</v>
      </c>
      <c r="D60" s="38" t="s">
        <v>81</v>
      </c>
      <c r="E60" s="16"/>
      <c r="F60" s="4"/>
      <c r="G60" s="9"/>
      <c r="H60" s="21" t="s">
        <v>61</v>
      </c>
      <c r="I60" s="40">
        <v>7171817</v>
      </c>
      <c r="J60" s="23"/>
      <c r="K60" s="203" t="s">
        <v>184</v>
      </c>
    </row>
    <row r="61" spans="1:11" s="64" customFormat="1" ht="17.25" customHeight="1">
      <c r="A61" s="47"/>
      <c r="B61" s="48"/>
      <c r="C61" s="88" t="s">
        <v>95</v>
      </c>
      <c r="D61" s="65"/>
      <c r="E61" s="16"/>
      <c r="F61" s="4"/>
      <c r="G61" s="9"/>
      <c r="H61" s="21" t="s">
        <v>62</v>
      </c>
      <c r="I61" s="40">
        <v>7171817</v>
      </c>
      <c r="J61" s="23"/>
      <c r="K61" s="203" t="s">
        <v>187</v>
      </c>
    </row>
    <row r="62" spans="1:11" s="64" customFormat="1" ht="17.25" customHeight="1">
      <c r="A62" s="47"/>
      <c r="B62" s="48"/>
      <c r="C62" s="52"/>
      <c r="D62" s="65"/>
      <c r="E62" s="16"/>
      <c r="F62" s="4"/>
      <c r="G62" s="9"/>
      <c r="H62" s="21" t="s">
        <v>63</v>
      </c>
      <c r="I62" s="40">
        <v>7171817</v>
      </c>
      <c r="J62" s="23"/>
      <c r="K62" s="203" t="s">
        <v>188</v>
      </c>
    </row>
    <row r="63" spans="1:11" s="64" customFormat="1" ht="17.25" customHeight="1">
      <c r="A63" s="47"/>
      <c r="B63" s="48"/>
      <c r="C63" s="52"/>
      <c r="D63" s="57"/>
      <c r="E63" s="16"/>
      <c r="F63" s="4"/>
      <c r="G63" s="9"/>
      <c r="H63" s="21" t="s">
        <v>64</v>
      </c>
      <c r="I63" s="40">
        <v>7171817</v>
      </c>
      <c r="J63" s="23"/>
      <c r="K63" s="203" t="s">
        <v>207</v>
      </c>
    </row>
    <row r="64" spans="1:11" s="64" customFormat="1" ht="17.25" customHeight="1">
      <c r="A64" s="47"/>
      <c r="B64" s="48"/>
      <c r="C64" s="65"/>
      <c r="D64" s="38"/>
      <c r="E64" s="16"/>
      <c r="F64" s="4"/>
      <c r="G64" s="9"/>
      <c r="H64" s="21" t="s">
        <v>65</v>
      </c>
      <c r="I64" s="40">
        <v>7171817</v>
      </c>
      <c r="J64" s="23"/>
      <c r="K64" s="203" t="s">
        <v>208</v>
      </c>
    </row>
    <row r="65" spans="1:11" s="64" customFormat="1" ht="17.25" customHeight="1">
      <c r="A65" s="47"/>
      <c r="B65" s="48"/>
      <c r="C65" s="52"/>
      <c r="D65" s="38"/>
      <c r="E65" s="16"/>
      <c r="F65" s="4"/>
      <c r="G65" s="9"/>
      <c r="H65" s="21" t="s">
        <v>47</v>
      </c>
      <c r="I65" s="40">
        <v>7171817</v>
      </c>
      <c r="J65" s="23"/>
      <c r="K65" s="203" t="s">
        <v>189</v>
      </c>
    </row>
    <row r="66" spans="1:11" s="64" customFormat="1" ht="17.25" customHeight="1">
      <c r="A66" s="47"/>
      <c r="B66" s="48"/>
      <c r="C66" s="52"/>
      <c r="D66" s="38"/>
      <c r="E66" s="16"/>
      <c r="F66" s="4"/>
      <c r="G66" s="9"/>
      <c r="H66" s="21" t="s">
        <v>100</v>
      </c>
      <c r="I66" s="40">
        <v>7171817</v>
      </c>
      <c r="J66" s="23"/>
      <c r="K66" s="203" t="s">
        <v>209</v>
      </c>
    </row>
    <row r="67" spans="1:11" s="64" customFormat="1" ht="17.25" customHeight="1">
      <c r="A67" s="47"/>
      <c r="B67" s="48"/>
      <c r="C67" s="52"/>
      <c r="D67" s="38"/>
      <c r="E67" s="16"/>
      <c r="F67" s="4"/>
      <c r="G67" s="9"/>
      <c r="H67" s="21" t="s">
        <v>87</v>
      </c>
      <c r="I67" s="40">
        <v>7171819</v>
      </c>
      <c r="J67" s="23"/>
      <c r="K67" s="203" t="s">
        <v>210</v>
      </c>
    </row>
    <row r="68" spans="1:11" s="64" customFormat="1" ht="17.25" customHeight="1">
      <c r="A68" s="47"/>
      <c r="B68" s="49"/>
      <c r="C68" s="56"/>
      <c r="D68" s="39"/>
      <c r="E68" s="147"/>
      <c r="F68" s="13"/>
      <c r="G68" s="11"/>
      <c r="H68" s="35"/>
      <c r="I68" s="20"/>
      <c r="J68" s="135"/>
      <c r="K68" s="204"/>
    </row>
    <row r="69" spans="1:11" s="64" customFormat="1" ht="17.25" customHeight="1">
      <c r="A69" s="47"/>
      <c r="B69" s="48" t="s">
        <v>206</v>
      </c>
      <c r="C69" s="52" t="s">
        <v>75</v>
      </c>
      <c r="D69" s="24" t="s">
        <v>109</v>
      </c>
      <c r="E69" s="16">
        <v>30000000</v>
      </c>
      <c r="F69" s="4">
        <v>29000000</v>
      </c>
      <c r="G69" s="9">
        <f>SUM(I69:I81)</f>
        <v>28500000</v>
      </c>
      <c r="H69" s="21"/>
      <c r="I69" s="40"/>
      <c r="J69" s="108" t="s">
        <v>87</v>
      </c>
      <c r="K69" s="203" t="s">
        <v>82</v>
      </c>
    </row>
    <row r="70" spans="1:11" s="64" customFormat="1" ht="17.25" customHeight="1">
      <c r="A70" s="47"/>
      <c r="B70" s="48"/>
      <c r="C70" s="52" t="s">
        <v>76</v>
      </c>
      <c r="D70" s="24" t="s">
        <v>13</v>
      </c>
      <c r="E70" s="16"/>
      <c r="F70" s="4"/>
      <c r="G70" s="9"/>
      <c r="H70" s="21"/>
      <c r="I70" s="218"/>
      <c r="J70" s="108"/>
      <c r="K70" s="203" t="s">
        <v>110</v>
      </c>
    </row>
    <row r="71" spans="1:11" s="64" customFormat="1" ht="17.25" customHeight="1">
      <c r="A71" s="47"/>
      <c r="B71" s="47"/>
      <c r="C71" s="52" t="s">
        <v>77</v>
      </c>
      <c r="D71" s="24" t="s">
        <v>26</v>
      </c>
      <c r="E71" s="16"/>
      <c r="F71" s="4"/>
      <c r="G71" s="9"/>
      <c r="H71" s="21" t="s">
        <v>58</v>
      </c>
      <c r="I71" s="40">
        <v>500000</v>
      </c>
      <c r="J71" s="108"/>
      <c r="K71" s="203" t="s">
        <v>111</v>
      </c>
    </row>
    <row r="72" spans="1:11" s="64" customFormat="1" ht="17.25" customHeight="1">
      <c r="A72" s="47"/>
      <c r="B72" s="48"/>
      <c r="C72" s="105"/>
      <c r="D72" s="38"/>
      <c r="E72" s="16"/>
      <c r="F72" s="4"/>
      <c r="G72" s="9"/>
      <c r="H72" s="21" t="s">
        <v>59</v>
      </c>
      <c r="I72" s="40">
        <v>500000</v>
      </c>
      <c r="J72" s="108"/>
      <c r="K72" s="203"/>
    </row>
    <row r="73" spans="1:11" s="64" customFormat="1" ht="17.25" customHeight="1">
      <c r="A73" s="47"/>
      <c r="B73" s="48"/>
      <c r="C73" s="106"/>
      <c r="D73" s="38"/>
      <c r="E73" s="16"/>
      <c r="F73" s="4"/>
      <c r="G73" s="9"/>
      <c r="H73" s="21" t="s">
        <v>60</v>
      </c>
      <c r="I73" s="40">
        <v>500000</v>
      </c>
      <c r="J73" s="108"/>
      <c r="K73" s="203"/>
    </row>
    <row r="74" spans="1:11" s="64" customFormat="1" ht="17.25" customHeight="1">
      <c r="A74" s="47"/>
      <c r="B74" s="48"/>
      <c r="C74" s="86" t="s">
        <v>12</v>
      </c>
      <c r="D74" s="65"/>
      <c r="E74" s="16"/>
      <c r="F74" s="4"/>
      <c r="G74" s="9"/>
      <c r="H74" s="21" t="s">
        <v>61</v>
      </c>
      <c r="I74" s="40">
        <v>1000000</v>
      </c>
      <c r="J74" s="108"/>
      <c r="K74" s="203"/>
    </row>
    <row r="75" spans="1:11" s="64" customFormat="1" ht="17.25" customHeight="1">
      <c r="A75" s="47"/>
      <c r="B75" s="48"/>
      <c r="C75" s="52"/>
      <c r="D75" s="65"/>
      <c r="E75" s="16"/>
      <c r="F75" s="4"/>
      <c r="G75" s="9"/>
      <c r="H75" s="21" t="s">
        <v>62</v>
      </c>
      <c r="I75" s="40">
        <v>1000000</v>
      </c>
      <c r="J75" s="108"/>
      <c r="K75" s="203"/>
    </row>
    <row r="76" spans="1:11" s="64" customFormat="1" ht="17.25" customHeight="1">
      <c r="A76" s="47"/>
      <c r="B76" s="48"/>
      <c r="C76" s="52"/>
      <c r="D76" s="57"/>
      <c r="E76" s="16"/>
      <c r="F76" s="4"/>
      <c r="G76" s="9"/>
      <c r="H76" s="21" t="s">
        <v>63</v>
      </c>
      <c r="I76" s="40">
        <v>2000000</v>
      </c>
      <c r="J76" s="108"/>
      <c r="K76" s="203"/>
    </row>
    <row r="77" spans="1:11" s="64" customFormat="1" ht="17.25" customHeight="1">
      <c r="A77" s="47"/>
      <c r="B77" s="48"/>
      <c r="C77" s="65"/>
      <c r="D77" s="38"/>
      <c r="E77" s="16"/>
      <c r="F77" s="4"/>
      <c r="G77" s="9"/>
      <c r="H77" s="21" t="s">
        <v>64</v>
      </c>
      <c r="I77" s="40">
        <v>4000000</v>
      </c>
      <c r="J77" s="108"/>
      <c r="K77" s="203"/>
    </row>
    <row r="78" spans="1:11" s="64" customFormat="1" ht="17.25" customHeight="1">
      <c r="A78" s="47"/>
      <c r="B78" s="48"/>
      <c r="C78" s="52"/>
      <c r="D78" s="38"/>
      <c r="E78" s="16"/>
      <c r="F78" s="4"/>
      <c r="G78" s="9"/>
      <c r="H78" s="21" t="s">
        <v>65</v>
      </c>
      <c r="I78" s="40">
        <v>4000000</v>
      </c>
      <c r="J78" s="108"/>
      <c r="K78" s="203"/>
    </row>
    <row r="79" spans="1:11" s="64" customFormat="1" ht="17.25" customHeight="1">
      <c r="A79" s="47"/>
      <c r="B79" s="48"/>
      <c r="C79" s="52"/>
      <c r="D79" s="38"/>
      <c r="E79" s="16"/>
      <c r="F79" s="4"/>
      <c r="G79" s="9"/>
      <c r="H79" s="21" t="s">
        <v>47</v>
      </c>
      <c r="I79" s="40">
        <v>5000000</v>
      </c>
      <c r="J79" s="108"/>
      <c r="K79" s="203"/>
    </row>
    <row r="80" spans="1:11" s="64" customFormat="1" ht="17.25" customHeight="1">
      <c r="A80" s="47"/>
      <c r="B80" s="48"/>
      <c r="C80" s="52"/>
      <c r="D80" s="38"/>
      <c r="E80" s="16"/>
      <c r="F80" s="4"/>
      <c r="G80" s="9"/>
      <c r="H80" s="21" t="s">
        <v>100</v>
      </c>
      <c r="I80" s="40">
        <v>5000000</v>
      </c>
      <c r="J80" s="108"/>
      <c r="K80" s="203"/>
    </row>
    <row r="81" spans="1:11" s="64" customFormat="1" ht="17.25" customHeight="1">
      <c r="A81" s="47"/>
      <c r="B81" s="48"/>
      <c r="C81" s="52"/>
      <c r="D81" s="38"/>
      <c r="E81" s="16"/>
      <c r="F81" s="4"/>
      <c r="G81" s="9"/>
      <c r="H81" s="21" t="s">
        <v>87</v>
      </c>
      <c r="I81" s="40">
        <v>5000000</v>
      </c>
      <c r="J81" s="108"/>
      <c r="K81" s="203"/>
    </row>
    <row r="82" spans="1:11" s="64" customFormat="1" ht="17.25" customHeight="1">
      <c r="A82" s="47"/>
      <c r="B82" s="49"/>
      <c r="C82" s="56"/>
      <c r="D82" s="39"/>
      <c r="E82" s="12"/>
      <c r="F82" s="13"/>
      <c r="G82" s="11"/>
      <c r="H82" s="35"/>
      <c r="I82" s="20"/>
      <c r="J82" s="37"/>
      <c r="K82" s="204"/>
    </row>
    <row r="83" spans="1:11" s="96" customFormat="1" ht="17.25" customHeight="1">
      <c r="A83" s="95"/>
      <c r="B83" s="50" t="s">
        <v>157</v>
      </c>
      <c r="C83" s="81" t="s">
        <v>75</v>
      </c>
      <c r="D83" s="30" t="s">
        <v>109</v>
      </c>
      <c r="E83" s="83">
        <v>50000000</v>
      </c>
      <c r="F83" s="84">
        <v>48000000</v>
      </c>
      <c r="G83" s="9">
        <f>SUM(I83:I95)</f>
        <v>47000000</v>
      </c>
      <c r="H83" s="28"/>
      <c r="I83" s="41"/>
      <c r="J83" s="109" t="s">
        <v>87</v>
      </c>
      <c r="K83" s="287" t="s">
        <v>82</v>
      </c>
    </row>
    <row r="84" spans="1:11" s="96" customFormat="1" ht="17.25" customHeight="1">
      <c r="A84" s="95"/>
      <c r="B84" s="50"/>
      <c r="C84" s="81" t="s">
        <v>76</v>
      </c>
      <c r="D84" s="30" t="s">
        <v>13</v>
      </c>
      <c r="E84" s="83"/>
      <c r="F84" s="84"/>
      <c r="G84" s="9"/>
      <c r="H84" s="28"/>
      <c r="I84" s="219"/>
      <c r="J84" s="109"/>
      <c r="K84" s="287" t="s">
        <v>119</v>
      </c>
    </row>
    <row r="85" spans="1:11" s="96" customFormat="1" ht="17.25" customHeight="1">
      <c r="A85" s="95"/>
      <c r="B85" s="95"/>
      <c r="C85" s="81" t="s">
        <v>77</v>
      </c>
      <c r="D85" s="30" t="s">
        <v>26</v>
      </c>
      <c r="E85" s="83"/>
      <c r="F85" s="84"/>
      <c r="G85" s="9"/>
      <c r="H85" s="28" t="s">
        <v>58</v>
      </c>
      <c r="I85" s="41">
        <v>1000000</v>
      </c>
      <c r="J85" s="109"/>
      <c r="K85" s="287" t="s">
        <v>111</v>
      </c>
    </row>
    <row r="86" spans="1:11" s="96" customFormat="1" ht="17.25" customHeight="1">
      <c r="A86" s="95"/>
      <c r="B86" s="50"/>
      <c r="C86" s="54"/>
      <c r="D86" s="97"/>
      <c r="E86" s="83"/>
      <c r="F86" s="84"/>
      <c r="G86" s="91"/>
      <c r="H86" s="28" t="s">
        <v>59</v>
      </c>
      <c r="I86" s="41">
        <v>1000000</v>
      </c>
      <c r="J86" s="109"/>
      <c r="K86" s="287"/>
    </row>
    <row r="87" spans="1:11" s="96" customFormat="1" ht="17.25" customHeight="1">
      <c r="A87" s="95"/>
      <c r="B87" s="50"/>
      <c r="C87" s="86" t="s">
        <v>12</v>
      </c>
      <c r="D87" s="97"/>
      <c r="E87" s="83"/>
      <c r="F87" s="84"/>
      <c r="G87" s="91"/>
      <c r="H87" s="28" t="s">
        <v>60</v>
      </c>
      <c r="I87" s="41">
        <v>1000000</v>
      </c>
      <c r="J87" s="109"/>
      <c r="K87" s="287"/>
    </row>
    <row r="88" spans="1:11" s="96" customFormat="1" ht="17.25" customHeight="1">
      <c r="A88" s="95"/>
      <c r="B88" s="50"/>
      <c r="C88" s="98"/>
      <c r="D88" s="99"/>
      <c r="E88" s="83"/>
      <c r="F88" s="84"/>
      <c r="G88" s="91"/>
      <c r="H88" s="28" t="s">
        <v>61</v>
      </c>
      <c r="I88" s="41">
        <v>3000000</v>
      </c>
      <c r="J88" s="109"/>
      <c r="K88" s="287"/>
    </row>
    <row r="89" spans="1:11" s="96" customFormat="1" ht="17.25" customHeight="1">
      <c r="A89" s="95"/>
      <c r="B89" s="50"/>
      <c r="C89" s="81"/>
      <c r="D89" s="99"/>
      <c r="E89" s="83"/>
      <c r="F89" s="84"/>
      <c r="G89" s="9"/>
      <c r="H89" s="28" t="s">
        <v>62</v>
      </c>
      <c r="I89" s="41">
        <v>3000000</v>
      </c>
      <c r="J89" s="109"/>
      <c r="K89" s="287"/>
    </row>
    <row r="90" spans="1:11" s="96" customFormat="1" ht="17.25" customHeight="1">
      <c r="A90" s="95"/>
      <c r="B90" s="50"/>
      <c r="C90" s="81"/>
      <c r="D90" s="100"/>
      <c r="E90" s="83"/>
      <c r="F90" s="84"/>
      <c r="G90" s="9"/>
      <c r="H90" s="28" t="s">
        <v>63</v>
      </c>
      <c r="I90" s="41">
        <v>5000000</v>
      </c>
      <c r="J90" s="109"/>
      <c r="K90" s="287"/>
    </row>
    <row r="91" spans="1:11" s="96" customFormat="1" ht="17.25" customHeight="1">
      <c r="A91" s="95"/>
      <c r="B91" s="50"/>
      <c r="C91" s="99"/>
      <c r="D91" s="97"/>
      <c r="E91" s="83"/>
      <c r="F91" s="84"/>
      <c r="G91" s="9"/>
      <c r="H91" s="28" t="s">
        <v>64</v>
      </c>
      <c r="I91" s="41">
        <v>5000000</v>
      </c>
      <c r="J91" s="109"/>
      <c r="K91" s="287"/>
    </row>
    <row r="92" spans="1:11" s="96" customFormat="1" ht="17.25" customHeight="1">
      <c r="A92" s="95"/>
      <c r="B92" s="50"/>
      <c r="C92" s="81"/>
      <c r="D92" s="97"/>
      <c r="E92" s="83"/>
      <c r="F92" s="84"/>
      <c r="G92" s="9"/>
      <c r="H92" s="28" t="s">
        <v>65</v>
      </c>
      <c r="I92" s="41">
        <v>6000000</v>
      </c>
      <c r="J92" s="109"/>
      <c r="K92" s="287"/>
    </row>
    <row r="93" spans="1:11" s="96" customFormat="1" ht="17.25" customHeight="1">
      <c r="A93" s="95"/>
      <c r="B93" s="50"/>
      <c r="C93" s="81"/>
      <c r="D93" s="97"/>
      <c r="E93" s="83"/>
      <c r="F93" s="84"/>
      <c r="G93" s="9"/>
      <c r="H93" s="28" t="s">
        <v>47</v>
      </c>
      <c r="I93" s="41">
        <v>6000000</v>
      </c>
      <c r="J93" s="109"/>
      <c r="K93" s="287"/>
    </row>
    <row r="94" spans="1:11" s="96" customFormat="1" ht="17.25" customHeight="1">
      <c r="A94" s="95"/>
      <c r="B94" s="50"/>
      <c r="C94" s="81"/>
      <c r="D94" s="97"/>
      <c r="E94" s="83"/>
      <c r="F94" s="84"/>
      <c r="G94" s="9"/>
      <c r="H94" s="28" t="s">
        <v>100</v>
      </c>
      <c r="I94" s="41">
        <v>8000000</v>
      </c>
      <c r="J94" s="109"/>
      <c r="K94" s="287"/>
    </row>
    <row r="95" spans="1:11" s="96" customFormat="1" ht="17.25" customHeight="1">
      <c r="A95" s="95"/>
      <c r="B95" s="50"/>
      <c r="C95" s="81"/>
      <c r="D95" s="97"/>
      <c r="E95" s="83"/>
      <c r="F95" s="84"/>
      <c r="G95" s="9"/>
      <c r="H95" s="28" t="s">
        <v>87</v>
      </c>
      <c r="I95" s="41">
        <v>8000000</v>
      </c>
      <c r="J95" s="109"/>
      <c r="K95" s="287"/>
    </row>
    <row r="96" spans="1:11" s="96" customFormat="1" ht="17.25" customHeight="1">
      <c r="A96" s="95"/>
      <c r="B96" s="51"/>
      <c r="C96" s="101"/>
      <c r="D96" s="102"/>
      <c r="E96" s="103"/>
      <c r="F96" s="104"/>
      <c r="G96" s="11"/>
      <c r="H96" s="29"/>
      <c r="I96" s="42"/>
      <c r="J96" s="110"/>
      <c r="K96" s="288"/>
    </row>
    <row r="97" spans="1:11" s="64" customFormat="1" ht="17.25" customHeight="1">
      <c r="A97" s="47"/>
      <c r="B97" s="119" t="s">
        <v>158</v>
      </c>
      <c r="C97" s="114" t="s">
        <v>85</v>
      </c>
      <c r="D97" s="26" t="s">
        <v>46</v>
      </c>
      <c r="E97" s="123">
        <v>18314352</v>
      </c>
      <c r="F97" s="5">
        <v>13319529</v>
      </c>
      <c r="G97" s="144">
        <f>SUM(I97:I104)</f>
        <v>11654588</v>
      </c>
      <c r="H97" s="21"/>
      <c r="I97" s="218"/>
      <c r="J97" s="171" t="s">
        <v>64</v>
      </c>
      <c r="K97" s="203" t="s">
        <v>43</v>
      </c>
    </row>
    <row r="98" spans="1:11" s="64" customFormat="1" ht="17.25" customHeight="1">
      <c r="A98" s="47"/>
      <c r="B98" s="58"/>
      <c r="C98" s="52" t="s">
        <v>76</v>
      </c>
      <c r="D98" s="14" t="s">
        <v>13</v>
      </c>
      <c r="E98" s="16"/>
      <c r="F98" s="4"/>
      <c r="G98" s="9"/>
      <c r="H98" s="21" t="s">
        <v>58</v>
      </c>
      <c r="I98" s="40">
        <v>1664941</v>
      </c>
      <c r="J98" s="23"/>
      <c r="K98" s="289" t="s">
        <v>93</v>
      </c>
    </row>
    <row r="99" spans="1:11" s="64" customFormat="1" ht="17.25" customHeight="1">
      <c r="A99" s="47"/>
      <c r="B99" s="58"/>
      <c r="C99" s="52" t="s">
        <v>86</v>
      </c>
      <c r="D99" s="14" t="s">
        <v>26</v>
      </c>
      <c r="E99" s="16"/>
      <c r="F99" s="4"/>
      <c r="G99" s="9"/>
      <c r="H99" s="21" t="s">
        <v>59</v>
      </c>
      <c r="I99" s="40">
        <v>1664941</v>
      </c>
      <c r="J99" s="23"/>
      <c r="K99" s="203" t="s">
        <v>84</v>
      </c>
    </row>
    <row r="100" spans="1:11" s="64" customFormat="1" ht="17.25" customHeight="1">
      <c r="A100" s="47"/>
      <c r="B100" s="120"/>
      <c r="C100" s="86" t="s">
        <v>12</v>
      </c>
      <c r="D100" s="65"/>
      <c r="E100" s="16"/>
      <c r="F100" s="4"/>
      <c r="G100" s="9"/>
      <c r="H100" s="21" t="s">
        <v>60</v>
      </c>
      <c r="I100" s="40">
        <v>1664941</v>
      </c>
      <c r="J100" s="23"/>
      <c r="K100" s="203"/>
    </row>
    <row r="101" spans="1:11" s="64" customFormat="1" ht="17.25" customHeight="1">
      <c r="A101" s="47"/>
      <c r="B101" s="58"/>
      <c r="C101" s="65"/>
      <c r="D101" s="65"/>
      <c r="E101" s="16"/>
      <c r="F101" s="4"/>
      <c r="G101" s="9"/>
      <c r="H101" s="21" t="s">
        <v>61</v>
      </c>
      <c r="I101" s="40">
        <v>1664941</v>
      </c>
      <c r="J101" s="23"/>
      <c r="K101" s="289"/>
    </row>
    <row r="102" spans="1:11" s="64" customFormat="1" ht="17.25" customHeight="1">
      <c r="A102" s="47"/>
      <c r="B102" s="58"/>
      <c r="C102" s="65"/>
      <c r="D102" s="57"/>
      <c r="E102" s="16"/>
      <c r="F102" s="4"/>
      <c r="G102" s="9"/>
      <c r="H102" s="21" t="s">
        <v>62</v>
      </c>
      <c r="I102" s="40">
        <v>1664941</v>
      </c>
      <c r="J102" s="23"/>
      <c r="K102" s="203"/>
    </row>
    <row r="103" spans="1:11" s="64" customFormat="1" ht="17.25" customHeight="1">
      <c r="A103" s="47"/>
      <c r="B103" s="58"/>
      <c r="C103" s="52"/>
      <c r="D103" s="57"/>
      <c r="E103" s="16"/>
      <c r="F103" s="4"/>
      <c r="G103" s="9"/>
      <c r="H103" s="21" t="s">
        <v>63</v>
      </c>
      <c r="I103" s="40">
        <v>1664941</v>
      </c>
      <c r="J103" s="23"/>
      <c r="K103" s="203"/>
    </row>
    <row r="104" spans="1:11" s="64" customFormat="1" ht="17.25" customHeight="1">
      <c r="A104" s="47"/>
      <c r="B104" s="58"/>
      <c r="C104" s="52"/>
      <c r="D104" s="57"/>
      <c r="E104" s="16"/>
      <c r="F104" s="4"/>
      <c r="G104" s="9"/>
      <c r="H104" s="21" t="s">
        <v>64</v>
      </c>
      <c r="I104" s="40">
        <v>1664942</v>
      </c>
      <c r="J104" s="23"/>
      <c r="K104" s="203"/>
    </row>
    <row r="105" spans="1:11" s="64" customFormat="1" ht="17.25" customHeight="1">
      <c r="A105" s="47"/>
      <c r="B105" s="58"/>
      <c r="C105" s="52"/>
      <c r="D105" s="57"/>
      <c r="E105" s="16"/>
      <c r="F105" s="4"/>
      <c r="G105" s="9"/>
      <c r="H105" s="21"/>
      <c r="I105" s="40"/>
      <c r="J105" s="23"/>
      <c r="K105" s="203"/>
    </row>
    <row r="106" spans="1:11" s="64" customFormat="1" ht="17.25" customHeight="1">
      <c r="A106" s="47"/>
      <c r="B106" s="119" t="s">
        <v>159</v>
      </c>
      <c r="C106" s="125" t="s">
        <v>20</v>
      </c>
      <c r="D106" s="124" t="s">
        <v>78</v>
      </c>
      <c r="E106" s="112">
        <v>23558542</v>
      </c>
      <c r="F106" s="112">
        <v>23558542</v>
      </c>
      <c r="G106" s="144">
        <f>SUM(I106:I117)</f>
        <v>21595330</v>
      </c>
      <c r="H106" s="27"/>
      <c r="I106" s="230"/>
      <c r="J106" s="294" t="s">
        <v>87</v>
      </c>
      <c r="K106" s="205" t="s">
        <v>18</v>
      </c>
    </row>
    <row r="107" spans="1:11" s="64" customFormat="1" ht="17.25" customHeight="1">
      <c r="A107" s="47"/>
      <c r="B107" s="58"/>
      <c r="C107" s="24" t="s">
        <v>11</v>
      </c>
      <c r="D107" s="38" t="s">
        <v>97</v>
      </c>
      <c r="E107" s="6"/>
      <c r="F107" s="6"/>
      <c r="G107" s="9"/>
      <c r="H107" s="21" t="s">
        <v>58</v>
      </c>
      <c r="I107" s="40">
        <v>1963212</v>
      </c>
      <c r="J107" s="23"/>
      <c r="K107" s="203" t="s">
        <v>88</v>
      </c>
    </row>
    <row r="108" spans="1:11" s="64" customFormat="1" ht="17.25" customHeight="1">
      <c r="A108" s="47"/>
      <c r="B108" s="58"/>
      <c r="C108" s="24" t="s">
        <v>21</v>
      </c>
      <c r="D108" s="38" t="s">
        <v>79</v>
      </c>
      <c r="E108" s="6"/>
      <c r="F108" s="6"/>
      <c r="G108" s="9"/>
      <c r="H108" s="21" t="s">
        <v>59</v>
      </c>
      <c r="I108" s="40">
        <v>1963212</v>
      </c>
      <c r="J108" s="23"/>
      <c r="K108" s="203" t="s">
        <v>89</v>
      </c>
    </row>
    <row r="109" spans="1:11" s="64" customFormat="1" ht="17.25" customHeight="1">
      <c r="A109" s="47"/>
      <c r="B109" s="58"/>
      <c r="C109" s="24" t="s">
        <v>23</v>
      </c>
      <c r="D109" s="38" t="s">
        <v>80</v>
      </c>
      <c r="E109" s="6"/>
      <c r="F109" s="6"/>
      <c r="G109" s="9"/>
      <c r="H109" s="21" t="s">
        <v>60</v>
      </c>
      <c r="I109" s="40">
        <v>1963212</v>
      </c>
      <c r="J109" s="23"/>
      <c r="K109" s="203" t="s">
        <v>90</v>
      </c>
    </row>
    <row r="110" spans="1:11" s="64" customFormat="1" ht="17.25" customHeight="1">
      <c r="A110" s="47"/>
      <c r="B110" s="120"/>
      <c r="C110" s="24" t="s">
        <v>24</v>
      </c>
      <c r="D110" s="38" t="s">
        <v>81</v>
      </c>
      <c r="E110" s="6"/>
      <c r="F110" s="6"/>
      <c r="G110" s="9"/>
      <c r="H110" s="21" t="s">
        <v>61</v>
      </c>
      <c r="I110" s="40">
        <v>1963212</v>
      </c>
      <c r="J110" s="23"/>
      <c r="K110" s="203"/>
    </row>
    <row r="111" spans="1:11" s="64" customFormat="1" ht="17.25" customHeight="1">
      <c r="A111" s="47"/>
      <c r="B111" s="58"/>
      <c r="C111" s="24" t="s">
        <v>69</v>
      </c>
      <c r="D111" s="66"/>
      <c r="E111" s="6"/>
      <c r="F111" s="6"/>
      <c r="G111" s="9"/>
      <c r="H111" s="21" t="s">
        <v>62</v>
      </c>
      <c r="I111" s="40">
        <v>1963212</v>
      </c>
      <c r="J111" s="23"/>
      <c r="K111" s="203"/>
    </row>
    <row r="112" spans="1:11" s="64" customFormat="1" ht="17.25" customHeight="1">
      <c r="A112" s="47"/>
      <c r="B112" s="58"/>
      <c r="C112" s="266" t="s">
        <v>108</v>
      </c>
      <c r="D112" s="66"/>
      <c r="E112" s="6"/>
      <c r="F112" s="6"/>
      <c r="G112" s="9"/>
      <c r="H112" s="21" t="s">
        <v>63</v>
      </c>
      <c r="I112" s="40">
        <v>1963212</v>
      </c>
      <c r="J112" s="23"/>
      <c r="K112" s="203"/>
    </row>
    <row r="113" spans="1:11" s="64" customFormat="1" ht="17.25" customHeight="1">
      <c r="A113" s="47"/>
      <c r="B113" s="58"/>
      <c r="C113" s="87" t="s">
        <v>107</v>
      </c>
      <c r="D113" s="38"/>
      <c r="E113" s="6"/>
      <c r="F113" s="6"/>
      <c r="G113" s="9"/>
      <c r="H113" s="21" t="s">
        <v>64</v>
      </c>
      <c r="I113" s="40">
        <v>1963212</v>
      </c>
      <c r="J113" s="23"/>
      <c r="K113" s="203"/>
    </row>
    <row r="114" spans="1:11" s="64" customFormat="1" ht="17.25" customHeight="1">
      <c r="A114" s="47"/>
      <c r="B114" s="58"/>
      <c r="C114" s="87" t="s">
        <v>95</v>
      </c>
      <c r="D114" s="38"/>
      <c r="E114" s="6"/>
      <c r="F114" s="6"/>
      <c r="G114" s="9"/>
      <c r="H114" s="21" t="s">
        <v>65</v>
      </c>
      <c r="I114" s="40">
        <v>1963212</v>
      </c>
      <c r="J114" s="23"/>
      <c r="K114" s="203"/>
    </row>
    <row r="115" spans="1:11" s="64" customFormat="1" ht="17.25" customHeight="1">
      <c r="A115" s="47"/>
      <c r="B115" s="58"/>
      <c r="C115" s="59"/>
      <c r="D115" s="38"/>
      <c r="E115" s="6"/>
      <c r="F115" s="6"/>
      <c r="G115" s="9"/>
      <c r="H115" s="21" t="s">
        <v>47</v>
      </c>
      <c r="I115" s="40">
        <v>1963212</v>
      </c>
      <c r="J115" s="23"/>
      <c r="K115" s="203"/>
    </row>
    <row r="116" spans="1:11" s="64" customFormat="1" ht="17.25" customHeight="1">
      <c r="A116" s="47"/>
      <c r="B116" s="58"/>
      <c r="C116" s="59"/>
      <c r="D116" s="38"/>
      <c r="E116" s="6"/>
      <c r="F116" s="6"/>
      <c r="G116" s="9"/>
      <c r="H116" s="21" t="s">
        <v>100</v>
      </c>
      <c r="I116" s="40">
        <v>1963212</v>
      </c>
      <c r="J116" s="23"/>
      <c r="K116" s="203"/>
    </row>
    <row r="117" spans="1:11" s="64" customFormat="1" ht="17.25" customHeight="1">
      <c r="A117" s="47"/>
      <c r="B117" s="58"/>
      <c r="C117" s="59"/>
      <c r="D117" s="38"/>
      <c r="E117" s="6"/>
      <c r="F117" s="6"/>
      <c r="G117" s="9"/>
      <c r="H117" s="21" t="s">
        <v>87</v>
      </c>
      <c r="I117" s="40">
        <v>1963210</v>
      </c>
      <c r="J117" s="23"/>
      <c r="K117" s="203"/>
    </row>
    <row r="118" spans="1:11" s="64" customFormat="1" ht="17.25" customHeight="1">
      <c r="A118" s="47"/>
      <c r="B118" s="121"/>
      <c r="C118" s="126"/>
      <c r="D118" s="39"/>
      <c r="E118" s="12"/>
      <c r="F118" s="12"/>
      <c r="G118" s="11"/>
      <c r="H118" s="35"/>
      <c r="I118" s="20"/>
      <c r="J118" s="37"/>
      <c r="K118" s="204"/>
    </row>
    <row r="119" spans="1:11" s="64" customFormat="1" ht="17.25" customHeight="1">
      <c r="A119" s="128"/>
      <c r="B119" s="58" t="s">
        <v>160</v>
      </c>
      <c r="C119" s="21" t="s">
        <v>20</v>
      </c>
      <c r="D119" s="134" t="s">
        <v>78</v>
      </c>
      <c r="E119" s="4">
        <v>39264384</v>
      </c>
      <c r="F119" s="4">
        <v>32446626</v>
      </c>
      <c r="G119" s="9">
        <f>6960840+6761512+324338+536199+522553+613953+1672557.42+11500000+2820744.58+733929</f>
        <v>32446626</v>
      </c>
      <c r="H119" s="21" t="s">
        <v>59</v>
      </c>
      <c r="I119" s="40">
        <v>3926438.4</v>
      </c>
      <c r="J119" s="108" t="s">
        <v>87</v>
      </c>
      <c r="K119" s="203" t="s">
        <v>18</v>
      </c>
    </row>
    <row r="120" spans="1:11" s="64" customFormat="1" ht="17.25" customHeight="1">
      <c r="A120" s="128"/>
      <c r="B120" s="58"/>
      <c r="C120" s="21" t="s">
        <v>11</v>
      </c>
      <c r="D120" s="134" t="s">
        <v>97</v>
      </c>
      <c r="E120" s="4"/>
      <c r="F120" s="4"/>
      <c r="G120" s="9"/>
      <c r="H120" s="21" t="s">
        <v>60</v>
      </c>
      <c r="I120" s="40">
        <v>3926438.4</v>
      </c>
      <c r="J120" s="108"/>
      <c r="K120" s="203" t="s">
        <v>88</v>
      </c>
    </row>
    <row r="121" spans="1:11" s="64" customFormat="1" ht="17.25" customHeight="1">
      <c r="A121" s="122"/>
      <c r="B121" s="58"/>
      <c r="C121" s="21" t="s">
        <v>21</v>
      </c>
      <c r="D121" s="134" t="s">
        <v>79</v>
      </c>
      <c r="E121" s="4"/>
      <c r="F121" s="4"/>
      <c r="G121" s="9"/>
      <c r="H121" s="21" t="s">
        <v>61</v>
      </c>
      <c r="I121" s="40">
        <v>3926438.4</v>
      </c>
      <c r="J121" s="108"/>
      <c r="K121" s="203" t="s">
        <v>91</v>
      </c>
    </row>
    <row r="122" spans="1:11" s="64" customFormat="1" ht="17.25" customHeight="1">
      <c r="A122" s="122"/>
      <c r="B122" s="58"/>
      <c r="C122" s="21" t="s">
        <v>23</v>
      </c>
      <c r="D122" s="134" t="s">
        <v>80</v>
      </c>
      <c r="E122" s="4"/>
      <c r="F122" s="4"/>
      <c r="G122" s="9"/>
      <c r="H122" s="21" t="s">
        <v>62</v>
      </c>
      <c r="I122" s="40">
        <v>3926438.4</v>
      </c>
      <c r="J122" s="108"/>
      <c r="K122" s="203" t="s">
        <v>90</v>
      </c>
    </row>
    <row r="123" spans="1:11" s="64" customFormat="1" ht="17.25" customHeight="1">
      <c r="A123" s="122"/>
      <c r="B123" s="120"/>
      <c r="C123" s="21" t="s">
        <v>24</v>
      </c>
      <c r="D123" s="134" t="s">
        <v>81</v>
      </c>
      <c r="E123" s="4"/>
      <c r="F123" s="4"/>
      <c r="G123" s="9"/>
      <c r="H123" s="21" t="s">
        <v>63</v>
      </c>
      <c r="I123" s="40">
        <v>3926438.4</v>
      </c>
      <c r="J123" s="108"/>
      <c r="K123" s="203" t="s">
        <v>183</v>
      </c>
    </row>
    <row r="124" spans="1:11" s="64" customFormat="1" ht="17.25" customHeight="1">
      <c r="A124" s="122"/>
      <c r="B124" s="120"/>
      <c r="C124" s="21" t="s">
        <v>69</v>
      </c>
      <c r="D124" s="122"/>
      <c r="E124" s="4"/>
      <c r="F124" s="4"/>
      <c r="G124" s="9"/>
      <c r="H124" s="21" t="s">
        <v>64</v>
      </c>
      <c r="I124" s="40">
        <v>3926438.4</v>
      </c>
      <c r="J124" s="108"/>
      <c r="K124" s="203" t="s">
        <v>184</v>
      </c>
    </row>
    <row r="125" spans="1:11" s="64" customFormat="1" ht="17.25" customHeight="1">
      <c r="A125" s="122"/>
      <c r="B125" s="58"/>
      <c r="C125" s="267" t="s">
        <v>108</v>
      </c>
      <c r="D125" s="122"/>
      <c r="E125" s="4"/>
      <c r="F125" s="4"/>
      <c r="G125" s="9"/>
      <c r="H125" s="21" t="s">
        <v>65</v>
      </c>
      <c r="I125" s="40">
        <v>3926438.4</v>
      </c>
      <c r="J125" s="108"/>
      <c r="K125" s="203" t="s">
        <v>185</v>
      </c>
    </row>
    <row r="126" spans="1:11" s="64" customFormat="1" ht="17.25" customHeight="1">
      <c r="A126" s="122"/>
      <c r="B126" s="58"/>
      <c r="C126" s="132" t="s">
        <v>107</v>
      </c>
      <c r="D126" s="134"/>
      <c r="E126" s="4"/>
      <c r="F126" s="4"/>
      <c r="G126" s="9"/>
      <c r="H126" s="21" t="s">
        <v>47</v>
      </c>
      <c r="I126" s="40">
        <v>3926438.4</v>
      </c>
      <c r="J126" s="108"/>
      <c r="K126" s="203"/>
    </row>
    <row r="127" spans="1:11" s="64" customFormat="1" ht="17.25" customHeight="1">
      <c r="A127" s="122"/>
      <c r="B127" s="58"/>
      <c r="C127" s="132" t="s">
        <v>95</v>
      </c>
      <c r="D127" s="134"/>
      <c r="E127" s="4"/>
      <c r="F127" s="4"/>
      <c r="G127" s="9"/>
      <c r="H127" s="21" t="s">
        <v>100</v>
      </c>
      <c r="I127" s="40">
        <v>3926438.4</v>
      </c>
      <c r="J127" s="108"/>
      <c r="K127" s="290"/>
    </row>
    <row r="128" spans="1:11" s="64" customFormat="1" ht="17.25" customHeight="1">
      <c r="A128" s="122"/>
      <c r="B128" s="58"/>
      <c r="C128" s="133"/>
      <c r="D128" s="134"/>
      <c r="E128" s="4"/>
      <c r="F128" s="4"/>
      <c r="G128" s="9"/>
      <c r="H128" s="21" t="s">
        <v>87</v>
      </c>
      <c r="I128" s="40">
        <v>3926438.4</v>
      </c>
      <c r="J128" s="108"/>
      <c r="K128" s="290"/>
    </row>
    <row r="129" spans="2:11" s="64" customFormat="1" ht="17.25" customHeight="1">
      <c r="B129" s="121"/>
      <c r="C129" s="56"/>
      <c r="D129" s="113"/>
      <c r="E129" s="19"/>
      <c r="F129" s="13"/>
      <c r="G129" s="11"/>
      <c r="H129" s="35"/>
      <c r="I129" s="20"/>
      <c r="J129" s="37"/>
      <c r="K129" s="204"/>
    </row>
    <row r="130" spans="1:11" s="64" customFormat="1" ht="17.25" customHeight="1">
      <c r="A130" s="47"/>
      <c r="B130" s="120" t="s">
        <v>161</v>
      </c>
      <c r="C130" s="52" t="s">
        <v>72</v>
      </c>
      <c r="D130" s="310" t="s">
        <v>96</v>
      </c>
      <c r="E130" s="16">
        <v>44966188</v>
      </c>
      <c r="F130" s="4">
        <v>44966188</v>
      </c>
      <c r="G130" s="9">
        <f>374154+11985115+5000000+2000000+400000+1918611+518529+1112052+682266.01+3016475.99+2000000+2300000+13658985-11657901</f>
        <v>33308287</v>
      </c>
      <c r="H130" s="21" t="s">
        <v>61</v>
      </c>
      <c r="I130" s="40">
        <v>4163535</v>
      </c>
      <c r="J130" s="108" t="s">
        <v>87</v>
      </c>
      <c r="K130" s="203" t="s">
        <v>92</v>
      </c>
    </row>
    <row r="131" spans="1:11" s="64" customFormat="1" ht="17.25" customHeight="1">
      <c r="A131" s="47"/>
      <c r="B131" s="58"/>
      <c r="C131" s="52" t="s">
        <v>73</v>
      </c>
      <c r="D131" s="57" t="s">
        <v>97</v>
      </c>
      <c r="E131" s="16"/>
      <c r="F131" s="4"/>
      <c r="G131" s="9"/>
      <c r="H131" s="21" t="s">
        <v>62</v>
      </c>
      <c r="I131" s="40">
        <v>4163535</v>
      </c>
      <c r="J131" s="23"/>
      <c r="K131" s="206">
        <v>321020262900009</v>
      </c>
    </row>
    <row r="132" spans="1:11" s="64" customFormat="1" ht="17.25" customHeight="1">
      <c r="A132" s="47"/>
      <c r="B132" s="58"/>
      <c r="C132" s="52" t="s">
        <v>74</v>
      </c>
      <c r="D132" s="38" t="s">
        <v>79</v>
      </c>
      <c r="E132" s="16"/>
      <c r="F132" s="4"/>
      <c r="G132" s="9"/>
      <c r="H132" s="21" t="s">
        <v>63</v>
      </c>
      <c r="I132" s="40">
        <v>4163535</v>
      </c>
      <c r="J132" s="23"/>
      <c r="K132" s="206">
        <v>969600380543</v>
      </c>
    </row>
    <row r="133" spans="1:11" s="64" customFormat="1" ht="17.25" customHeight="1">
      <c r="A133" s="47"/>
      <c r="B133" s="58"/>
      <c r="C133" s="52" t="s">
        <v>70</v>
      </c>
      <c r="D133" s="38" t="s">
        <v>98</v>
      </c>
      <c r="E133" s="16"/>
      <c r="F133" s="4"/>
      <c r="G133" s="9"/>
      <c r="H133" s="21" t="s">
        <v>64</v>
      </c>
      <c r="I133" s="40">
        <v>4163535</v>
      </c>
      <c r="J133" s="23"/>
      <c r="K133" s="203" t="s">
        <v>84</v>
      </c>
    </row>
    <row r="134" spans="1:11" s="64" customFormat="1" ht="17.25" customHeight="1">
      <c r="A134" s="47"/>
      <c r="B134" s="58"/>
      <c r="C134" s="88"/>
      <c r="D134" s="57" t="s">
        <v>99</v>
      </c>
      <c r="E134" s="16"/>
      <c r="F134" s="4"/>
      <c r="G134" s="9"/>
      <c r="H134" s="21" t="s">
        <v>65</v>
      </c>
      <c r="I134" s="40">
        <v>4163535</v>
      </c>
      <c r="J134" s="23"/>
      <c r="K134" s="203" t="s">
        <v>202</v>
      </c>
    </row>
    <row r="135" spans="1:11" s="64" customFormat="1" ht="17.25" customHeight="1">
      <c r="A135" s="47"/>
      <c r="B135" s="58"/>
      <c r="C135" s="268" t="s">
        <v>154</v>
      </c>
      <c r="D135" s="38"/>
      <c r="E135" s="16"/>
      <c r="F135" s="4"/>
      <c r="G135" s="9"/>
      <c r="H135" s="21" t="s">
        <v>47</v>
      </c>
      <c r="I135" s="40">
        <v>4163535</v>
      </c>
      <c r="J135" s="23"/>
      <c r="K135" s="203" t="s">
        <v>190</v>
      </c>
    </row>
    <row r="136" spans="1:11" s="25" customFormat="1" ht="17.25" customHeight="1">
      <c r="A136" s="67"/>
      <c r="B136" s="58"/>
      <c r="C136" s="52"/>
      <c r="D136" s="38"/>
      <c r="E136" s="16"/>
      <c r="F136" s="4"/>
      <c r="G136" s="9"/>
      <c r="H136" s="21" t="s">
        <v>100</v>
      </c>
      <c r="I136" s="40">
        <v>4163535</v>
      </c>
      <c r="J136" s="23"/>
      <c r="K136" s="203" t="s">
        <v>211</v>
      </c>
    </row>
    <row r="137" spans="1:11" s="64" customFormat="1" ht="17.25" customHeight="1">
      <c r="A137" s="47"/>
      <c r="B137" s="58"/>
      <c r="C137" s="88" t="s">
        <v>107</v>
      </c>
      <c r="D137" s="38"/>
      <c r="E137" s="16"/>
      <c r="F137" s="4"/>
      <c r="G137" s="9"/>
      <c r="H137" s="21" t="s">
        <v>87</v>
      </c>
      <c r="I137" s="40">
        <v>4163542</v>
      </c>
      <c r="J137" s="23"/>
      <c r="K137" s="203" t="s">
        <v>212</v>
      </c>
    </row>
    <row r="138" spans="1:11" s="137" customFormat="1" ht="17.25" customHeight="1" thickBot="1">
      <c r="A138" s="136"/>
      <c r="B138" s="121"/>
      <c r="C138" s="89" t="s">
        <v>95</v>
      </c>
      <c r="D138" s="39"/>
      <c r="E138" s="12"/>
      <c r="F138" s="12"/>
      <c r="G138" s="11"/>
      <c r="H138" s="35"/>
      <c r="I138" s="20"/>
      <c r="J138" s="135"/>
      <c r="K138" s="204"/>
    </row>
    <row r="139" spans="1:11" s="64" customFormat="1" ht="26.25" customHeight="1">
      <c r="A139" s="47" t="s">
        <v>139</v>
      </c>
      <c r="B139" s="58" t="s">
        <v>104</v>
      </c>
      <c r="C139" s="52" t="s">
        <v>72</v>
      </c>
      <c r="D139" s="57" t="s">
        <v>151</v>
      </c>
      <c r="E139" s="16">
        <v>50000000</v>
      </c>
      <c r="F139" s="4">
        <v>50000000</v>
      </c>
      <c r="G139" s="223">
        <v>50000000</v>
      </c>
      <c r="H139" s="21" t="s">
        <v>59</v>
      </c>
      <c r="I139" s="40">
        <v>2000000</v>
      </c>
      <c r="J139" s="23" t="s">
        <v>124</v>
      </c>
      <c r="K139" s="203" t="s">
        <v>150</v>
      </c>
    </row>
    <row r="140" spans="1:11" s="64" customFormat="1" ht="17.25" customHeight="1">
      <c r="A140" s="47"/>
      <c r="B140" s="58"/>
      <c r="C140" s="52" t="s">
        <v>73</v>
      </c>
      <c r="D140" s="172" t="s">
        <v>148</v>
      </c>
      <c r="E140" s="16"/>
      <c r="F140" s="4"/>
      <c r="G140" s="224"/>
      <c r="H140" s="21" t="s">
        <v>60</v>
      </c>
      <c r="I140" s="40">
        <v>3000000</v>
      </c>
      <c r="J140" s="23"/>
      <c r="K140" s="203" t="s">
        <v>186</v>
      </c>
    </row>
    <row r="141" spans="1:11" s="64" customFormat="1" ht="17.25" customHeight="1">
      <c r="A141" s="47"/>
      <c r="B141" s="58"/>
      <c r="C141" s="52" t="s">
        <v>74</v>
      </c>
      <c r="D141" s="65"/>
      <c r="E141" s="16"/>
      <c r="F141" s="4"/>
      <c r="G141" s="225"/>
      <c r="H141" s="21" t="s">
        <v>61</v>
      </c>
      <c r="I141" s="40">
        <v>5000000</v>
      </c>
      <c r="J141" s="23"/>
      <c r="K141" s="291">
        <v>919600593350</v>
      </c>
    </row>
    <row r="142" spans="1:11" s="64" customFormat="1" ht="17.25" customHeight="1">
      <c r="A142" s="47"/>
      <c r="B142" s="58"/>
      <c r="C142" s="52" t="s">
        <v>70</v>
      </c>
      <c r="D142" s="65"/>
      <c r="E142" s="16"/>
      <c r="F142" s="4"/>
      <c r="G142" s="9"/>
      <c r="H142" s="21" t="s">
        <v>62</v>
      </c>
      <c r="I142" s="40">
        <v>5000000</v>
      </c>
      <c r="J142" s="23"/>
      <c r="K142" s="203" t="s">
        <v>149</v>
      </c>
    </row>
    <row r="143" spans="1:11" s="64" customFormat="1" ht="17.25" customHeight="1">
      <c r="A143" s="47"/>
      <c r="B143" s="58"/>
      <c r="C143" s="52"/>
      <c r="D143" s="57"/>
      <c r="E143" s="16"/>
      <c r="F143" s="4"/>
      <c r="G143" s="9"/>
      <c r="H143" s="21" t="s">
        <v>63</v>
      </c>
      <c r="I143" s="40">
        <v>5000000</v>
      </c>
      <c r="J143" s="23"/>
      <c r="K143" s="203"/>
    </row>
    <row r="144" spans="1:11" s="64" customFormat="1" ht="17.25" customHeight="1">
      <c r="A144" s="47"/>
      <c r="B144" s="58"/>
      <c r="C144" s="131" t="s">
        <v>143</v>
      </c>
      <c r="D144" s="57"/>
      <c r="E144" s="16"/>
      <c r="F144" s="4"/>
      <c r="G144" s="9"/>
      <c r="H144" s="21" t="s">
        <v>64</v>
      </c>
      <c r="I144" s="40">
        <v>5000000</v>
      </c>
      <c r="J144" s="23"/>
      <c r="K144" s="203"/>
    </row>
    <row r="145" spans="1:11" s="64" customFormat="1" ht="17.25" customHeight="1">
      <c r="A145" s="47"/>
      <c r="B145" s="58"/>
      <c r="D145" s="57"/>
      <c r="E145" s="16"/>
      <c r="F145" s="4"/>
      <c r="G145" s="9"/>
      <c r="H145" s="21" t="s">
        <v>65</v>
      </c>
      <c r="I145" s="40">
        <v>5000000</v>
      </c>
      <c r="J145" s="23"/>
      <c r="K145" s="203"/>
    </row>
    <row r="146" spans="1:11" s="64" customFormat="1" ht="17.25" customHeight="1">
      <c r="A146" s="47"/>
      <c r="B146" s="58"/>
      <c r="C146" s="133"/>
      <c r="D146" s="57"/>
      <c r="E146" s="16"/>
      <c r="F146" s="4"/>
      <c r="G146" s="9"/>
      <c r="H146" s="21" t="s">
        <v>47</v>
      </c>
      <c r="I146" s="40">
        <v>5000000</v>
      </c>
      <c r="J146" s="23"/>
      <c r="K146" s="203"/>
    </row>
    <row r="147" spans="1:11" s="64" customFormat="1" ht="17.25" customHeight="1">
      <c r="A147" s="47"/>
      <c r="B147" s="58"/>
      <c r="C147" s="170"/>
      <c r="D147" s="57"/>
      <c r="E147" s="16"/>
      <c r="F147" s="4"/>
      <c r="G147" s="9"/>
      <c r="H147" s="21" t="s">
        <v>100</v>
      </c>
      <c r="I147" s="40">
        <v>5000000</v>
      </c>
      <c r="J147" s="23"/>
      <c r="K147" s="203"/>
    </row>
    <row r="148" spans="1:11" s="64" customFormat="1" ht="17.25" customHeight="1">
      <c r="A148" s="47"/>
      <c r="B148" s="58"/>
      <c r="C148" s="133"/>
      <c r="D148" s="57"/>
      <c r="E148" s="16"/>
      <c r="F148" s="4"/>
      <c r="G148" s="9"/>
      <c r="H148" s="21" t="s">
        <v>87</v>
      </c>
      <c r="I148" s="40">
        <v>5000000</v>
      </c>
      <c r="J148" s="23"/>
      <c r="K148" s="203"/>
    </row>
    <row r="149" spans="1:11" s="64" customFormat="1" ht="17.25" customHeight="1">
      <c r="A149" s="47"/>
      <c r="B149" s="58"/>
      <c r="C149" s="131"/>
      <c r="D149" s="57"/>
      <c r="E149" s="16"/>
      <c r="F149" s="4"/>
      <c r="G149" s="9"/>
      <c r="H149" s="21" t="s">
        <v>124</v>
      </c>
      <c r="I149" s="40">
        <v>5000000</v>
      </c>
      <c r="J149" s="23"/>
      <c r="K149" s="203"/>
    </row>
    <row r="150" spans="1:11" s="142" customFormat="1" ht="17.25" customHeight="1" thickBot="1">
      <c r="A150" s="138"/>
      <c r="B150" s="121"/>
      <c r="C150" s="169"/>
      <c r="D150" s="113"/>
      <c r="E150" s="147"/>
      <c r="F150" s="13"/>
      <c r="G150" s="11"/>
      <c r="H150" s="35"/>
      <c r="I150" s="20"/>
      <c r="J150" s="135"/>
      <c r="K150" s="204"/>
    </row>
    <row r="151" spans="1:11" s="64" customFormat="1" ht="17.25" customHeight="1">
      <c r="A151" s="47"/>
      <c r="B151" s="58" t="s">
        <v>162</v>
      </c>
      <c r="C151" s="52" t="s">
        <v>147</v>
      </c>
      <c r="D151" s="38" t="s">
        <v>151</v>
      </c>
      <c r="E151" s="16">
        <v>28000000</v>
      </c>
      <c r="F151" s="4">
        <v>28000000</v>
      </c>
      <c r="G151" s="9">
        <f>1100000+8000000+13900000+5000000</f>
        <v>28000000</v>
      </c>
      <c r="H151" s="21" t="s">
        <v>59</v>
      </c>
      <c r="I151" s="40">
        <v>500000</v>
      </c>
      <c r="J151" s="23" t="s">
        <v>124</v>
      </c>
      <c r="K151" s="203" t="s">
        <v>181</v>
      </c>
    </row>
    <row r="152" spans="1:11" s="64" customFormat="1" ht="17.25" customHeight="1">
      <c r="A152" s="47"/>
      <c r="B152" s="58"/>
      <c r="C152" s="174" t="s">
        <v>146</v>
      </c>
      <c r="D152" s="173" t="s">
        <v>148</v>
      </c>
      <c r="E152" s="16"/>
      <c r="F152" s="4"/>
      <c r="G152" s="226"/>
      <c r="H152" s="21" t="s">
        <v>60</v>
      </c>
      <c r="I152" s="40">
        <v>1000000</v>
      </c>
      <c r="J152" s="23"/>
      <c r="K152" s="203" t="s">
        <v>180</v>
      </c>
    </row>
    <row r="153" spans="1:11" s="64" customFormat="1" ht="17.25" customHeight="1">
      <c r="A153" s="47"/>
      <c r="B153" s="58"/>
      <c r="C153" s="86" t="s">
        <v>12</v>
      </c>
      <c r="D153" s="38"/>
      <c r="E153" s="16"/>
      <c r="F153" s="4"/>
      <c r="G153" s="9"/>
      <c r="H153" s="21" t="s">
        <v>61</v>
      </c>
      <c r="I153" s="40">
        <v>2500000</v>
      </c>
      <c r="J153" s="23"/>
      <c r="K153" s="203" t="s">
        <v>149</v>
      </c>
    </row>
    <row r="154" spans="1:11" s="64" customFormat="1" ht="17.25" customHeight="1">
      <c r="A154" s="47"/>
      <c r="B154" s="58"/>
      <c r="C154" s="52"/>
      <c r="D154" s="38"/>
      <c r="E154" s="16"/>
      <c r="F154" s="4"/>
      <c r="G154" s="9"/>
      <c r="H154" s="21" t="s">
        <v>62</v>
      </c>
      <c r="I154" s="40">
        <v>3000000</v>
      </c>
      <c r="J154" s="23"/>
      <c r="K154" s="203"/>
    </row>
    <row r="155" spans="1:11" s="64" customFormat="1" ht="17.25" customHeight="1">
      <c r="A155" s="47"/>
      <c r="B155" s="58"/>
      <c r="C155" s="52"/>
      <c r="D155" s="38"/>
      <c r="E155" s="16"/>
      <c r="F155" s="4"/>
      <c r="G155" s="9"/>
      <c r="H155" s="21" t="s">
        <v>63</v>
      </c>
      <c r="I155" s="40">
        <v>3000000</v>
      </c>
      <c r="J155" s="23"/>
      <c r="K155" s="203"/>
    </row>
    <row r="156" spans="1:11" s="64" customFormat="1" ht="17.25" customHeight="1">
      <c r="A156" s="47"/>
      <c r="B156" s="58"/>
      <c r="C156" s="52"/>
      <c r="D156" s="38"/>
      <c r="E156" s="16"/>
      <c r="F156" s="4"/>
      <c r="G156" s="9"/>
      <c r="H156" s="21" t="s">
        <v>64</v>
      </c>
      <c r="I156" s="40">
        <v>3000000</v>
      </c>
      <c r="J156" s="23"/>
      <c r="K156" s="203"/>
    </row>
    <row r="157" spans="1:11" s="64" customFormat="1" ht="17.25" customHeight="1">
      <c r="A157" s="47"/>
      <c r="B157" s="58"/>
      <c r="C157" s="86"/>
      <c r="D157" s="38"/>
      <c r="E157" s="16"/>
      <c r="F157" s="4"/>
      <c r="G157" s="9"/>
      <c r="H157" s="21" t="s">
        <v>65</v>
      </c>
      <c r="I157" s="40">
        <v>3000000</v>
      </c>
      <c r="J157" s="23"/>
      <c r="K157" s="203"/>
    </row>
    <row r="158" spans="1:11" s="64" customFormat="1" ht="17.25" customHeight="1">
      <c r="A158" s="47"/>
      <c r="B158" s="58"/>
      <c r="C158" s="52"/>
      <c r="D158" s="38"/>
      <c r="E158" s="6"/>
      <c r="F158" s="4"/>
      <c r="G158" s="9"/>
      <c r="H158" s="21" t="s">
        <v>47</v>
      </c>
      <c r="I158" s="40">
        <v>3000000</v>
      </c>
      <c r="J158" s="22"/>
      <c r="K158" s="203"/>
    </row>
    <row r="159" spans="1:11" s="64" customFormat="1" ht="17.25" customHeight="1">
      <c r="A159" s="47"/>
      <c r="B159" s="58"/>
      <c r="C159" s="52"/>
      <c r="D159" s="57"/>
      <c r="E159" s="16"/>
      <c r="F159" s="6"/>
      <c r="G159" s="8"/>
      <c r="H159" s="21" t="s">
        <v>100</v>
      </c>
      <c r="I159" s="40">
        <v>3000000</v>
      </c>
      <c r="J159" s="23"/>
      <c r="K159" s="203"/>
    </row>
    <row r="160" spans="1:11" s="64" customFormat="1" ht="17.25" customHeight="1">
      <c r="A160" s="47"/>
      <c r="B160" s="58"/>
      <c r="C160" s="52"/>
      <c r="D160" s="38"/>
      <c r="E160" s="16"/>
      <c r="F160" s="4"/>
      <c r="G160" s="9"/>
      <c r="H160" s="21" t="s">
        <v>87</v>
      </c>
      <c r="I160" s="40">
        <v>3000000</v>
      </c>
      <c r="J160" s="23"/>
      <c r="K160" s="203"/>
    </row>
    <row r="161" spans="1:11" s="64" customFormat="1" ht="17.25" customHeight="1">
      <c r="A161" s="47"/>
      <c r="B161" s="58"/>
      <c r="C161" s="52"/>
      <c r="D161" s="38"/>
      <c r="E161" s="16"/>
      <c r="F161" s="4"/>
      <c r="G161" s="9"/>
      <c r="H161" s="21" t="s">
        <v>124</v>
      </c>
      <c r="I161" s="40">
        <v>3000000</v>
      </c>
      <c r="J161" s="23"/>
      <c r="K161" s="203"/>
    </row>
    <row r="162" spans="1:11" s="142" customFormat="1" ht="17.25" customHeight="1" thickBot="1">
      <c r="A162" s="138"/>
      <c r="B162" s="121"/>
      <c r="C162" s="56"/>
      <c r="D162" s="39"/>
      <c r="E162" s="147"/>
      <c r="F162" s="13"/>
      <c r="G162" s="11"/>
      <c r="H162" s="35"/>
      <c r="I162" s="20"/>
      <c r="J162" s="135"/>
      <c r="K162" s="204"/>
    </row>
    <row r="163" spans="1:11" s="64" customFormat="1" ht="27.75" customHeight="1">
      <c r="A163" s="47"/>
      <c r="B163" s="58" t="s">
        <v>105</v>
      </c>
      <c r="C163" s="52" t="s">
        <v>174</v>
      </c>
      <c r="D163" s="38" t="s">
        <v>151</v>
      </c>
      <c r="E163" s="16">
        <v>18600000</v>
      </c>
      <c r="F163" s="4">
        <v>18600000</v>
      </c>
      <c r="G163" s="9">
        <f>SUM(I163:I176)</f>
        <v>17200000</v>
      </c>
      <c r="H163" s="188"/>
      <c r="I163" s="218"/>
      <c r="J163" s="23" t="s">
        <v>176</v>
      </c>
      <c r="K163" s="203" t="s">
        <v>191</v>
      </c>
    </row>
    <row r="164" spans="1:11" s="64" customFormat="1" ht="17.25" customHeight="1">
      <c r="A164" s="47"/>
      <c r="B164" s="58"/>
      <c r="C164" s="52" t="s">
        <v>73</v>
      </c>
      <c r="D164" s="38" t="s">
        <v>175</v>
      </c>
      <c r="E164" s="212"/>
      <c r="F164" s="222"/>
      <c r="G164" s="9"/>
      <c r="H164" s="188"/>
      <c r="I164" s="40"/>
      <c r="J164" s="23"/>
      <c r="K164" s="291" t="s">
        <v>179</v>
      </c>
    </row>
    <row r="165" spans="1:11" s="64" customFormat="1" ht="17.25" customHeight="1">
      <c r="A165" s="47"/>
      <c r="B165" s="58"/>
      <c r="C165" s="52" t="s">
        <v>74</v>
      </c>
      <c r="D165" s="38"/>
      <c r="E165" s="220"/>
      <c r="F165" s="222"/>
      <c r="G165" s="9"/>
      <c r="H165" s="188" t="s">
        <v>59</v>
      </c>
      <c r="I165" s="40">
        <v>1400000</v>
      </c>
      <c r="J165" s="23"/>
      <c r="K165" s="203" t="s">
        <v>177</v>
      </c>
    </row>
    <row r="166" spans="1:11" s="64" customFormat="1" ht="17.25" customHeight="1">
      <c r="A166" s="47"/>
      <c r="B166" s="58"/>
      <c r="C166" s="52" t="s">
        <v>70</v>
      </c>
      <c r="D166" s="38"/>
      <c r="E166" s="16"/>
      <c r="F166" s="4"/>
      <c r="G166" s="9"/>
      <c r="H166" s="188" t="s">
        <v>60</v>
      </c>
      <c r="I166" s="40">
        <v>1400000</v>
      </c>
      <c r="J166" s="23"/>
      <c r="K166" s="203" t="s">
        <v>203</v>
      </c>
    </row>
    <row r="167" spans="1:11" s="64" customFormat="1" ht="17.25" customHeight="1">
      <c r="A167" s="47"/>
      <c r="B167" s="58"/>
      <c r="C167" s="52"/>
      <c r="D167" s="38"/>
      <c r="E167" s="16"/>
      <c r="F167" s="4"/>
      <c r="G167" s="9"/>
      <c r="H167" s="188" t="s">
        <v>61</v>
      </c>
      <c r="I167" s="40">
        <v>1400000</v>
      </c>
      <c r="J167" s="23"/>
      <c r="K167" s="203" t="s">
        <v>204</v>
      </c>
    </row>
    <row r="168" spans="1:11" s="64" customFormat="1" ht="17.25" customHeight="1">
      <c r="A168" s="47"/>
      <c r="B168" s="58"/>
      <c r="C168" s="52"/>
      <c r="D168" s="38"/>
      <c r="E168" s="16"/>
      <c r="F168" s="4"/>
      <c r="G168" s="9"/>
      <c r="H168" s="188" t="s">
        <v>62</v>
      </c>
      <c r="I168" s="40">
        <v>1400000</v>
      </c>
      <c r="J168" s="23"/>
      <c r="K168" s="203"/>
    </row>
    <row r="169" spans="1:11" s="64" customFormat="1" ht="17.25" customHeight="1">
      <c r="A169" s="47"/>
      <c r="B169" s="58"/>
      <c r="C169" s="52"/>
      <c r="D169" s="38"/>
      <c r="E169" s="16"/>
      <c r="F169" s="4"/>
      <c r="G169" s="9"/>
      <c r="H169" s="188" t="s">
        <v>63</v>
      </c>
      <c r="I169" s="40">
        <v>1400000</v>
      </c>
      <c r="J169" s="23"/>
      <c r="K169" s="203"/>
    </row>
    <row r="170" spans="1:11" s="64" customFormat="1" ht="17.25" customHeight="1">
      <c r="A170" s="47"/>
      <c r="B170" s="58"/>
      <c r="C170" s="52"/>
      <c r="D170" s="38"/>
      <c r="E170" s="16"/>
      <c r="F170" s="4"/>
      <c r="G170" s="9"/>
      <c r="H170" s="21" t="s">
        <v>64</v>
      </c>
      <c r="I170" s="40">
        <v>1400000</v>
      </c>
      <c r="J170" s="23"/>
      <c r="K170" s="203"/>
    </row>
    <row r="171" spans="1:11" s="64" customFormat="1" ht="17.25" customHeight="1">
      <c r="A171" s="47"/>
      <c r="B171" s="58"/>
      <c r="C171" s="52"/>
      <c r="D171" s="38"/>
      <c r="E171" s="16"/>
      <c r="F171" s="4"/>
      <c r="G171" s="9"/>
      <c r="H171" s="21" t="s">
        <v>65</v>
      </c>
      <c r="I171" s="40">
        <v>1400000</v>
      </c>
      <c r="J171" s="23"/>
      <c r="K171" s="203"/>
    </row>
    <row r="172" spans="1:11" s="64" customFormat="1" ht="17.25" customHeight="1">
      <c r="A172" s="47"/>
      <c r="B172" s="58"/>
      <c r="C172" s="52"/>
      <c r="D172" s="38"/>
      <c r="E172" s="16"/>
      <c r="F172" s="4"/>
      <c r="G172" s="9"/>
      <c r="H172" s="21" t="s">
        <v>47</v>
      </c>
      <c r="I172" s="40">
        <v>1400000</v>
      </c>
      <c r="J172" s="23"/>
      <c r="K172" s="203"/>
    </row>
    <row r="173" spans="1:11" s="64" customFormat="1" ht="17.25" customHeight="1">
      <c r="A173" s="47"/>
      <c r="B173" s="58"/>
      <c r="C173" s="52"/>
      <c r="D173" s="38"/>
      <c r="E173" s="16"/>
      <c r="F173" s="4"/>
      <c r="G173" s="9"/>
      <c r="H173" s="21" t="s">
        <v>100</v>
      </c>
      <c r="I173" s="40">
        <v>1400000</v>
      </c>
      <c r="J173" s="23"/>
      <c r="K173" s="203"/>
    </row>
    <row r="174" spans="1:11" s="64" customFormat="1" ht="17.25" customHeight="1">
      <c r="A174" s="47"/>
      <c r="B174" s="58"/>
      <c r="C174" s="52"/>
      <c r="D174" s="38"/>
      <c r="E174" s="16"/>
      <c r="F174" s="4"/>
      <c r="G174" s="9"/>
      <c r="H174" s="21" t="s">
        <v>87</v>
      </c>
      <c r="I174" s="40">
        <v>1400000</v>
      </c>
      <c r="J174" s="23"/>
      <c r="K174" s="203"/>
    </row>
    <row r="175" spans="1:11" s="64" customFormat="1" ht="17.25" customHeight="1">
      <c r="A175" s="47"/>
      <c r="B175" s="58"/>
      <c r="C175" s="52"/>
      <c r="D175" s="38"/>
      <c r="E175" s="16"/>
      <c r="F175" s="4"/>
      <c r="G175" s="9"/>
      <c r="H175" s="21" t="s">
        <v>124</v>
      </c>
      <c r="I175" s="40">
        <v>1400000</v>
      </c>
      <c r="J175" s="23"/>
      <c r="K175" s="203"/>
    </row>
    <row r="176" spans="1:11" s="64" customFormat="1" ht="17.25" customHeight="1">
      <c r="A176" s="47"/>
      <c r="B176" s="58"/>
      <c r="C176" s="52"/>
      <c r="D176" s="38"/>
      <c r="E176" s="16"/>
      <c r="F176" s="4"/>
      <c r="G176" s="9"/>
      <c r="H176" s="21" t="s">
        <v>176</v>
      </c>
      <c r="I176" s="40">
        <v>1800000</v>
      </c>
      <c r="J176" s="23"/>
      <c r="K176" s="203"/>
    </row>
    <row r="177" spans="1:11" s="64" customFormat="1" ht="17.25" customHeight="1">
      <c r="A177" s="47"/>
      <c r="B177" s="121"/>
      <c r="C177" s="56"/>
      <c r="D177" s="39"/>
      <c r="E177" s="147"/>
      <c r="F177" s="13"/>
      <c r="G177" s="11"/>
      <c r="H177" s="35"/>
      <c r="I177" s="20"/>
      <c r="J177" s="135"/>
      <c r="K177" s="204"/>
    </row>
    <row r="178" spans="1:11" s="64" customFormat="1" ht="37.5" customHeight="1">
      <c r="A178" s="47"/>
      <c r="B178" s="58" t="s">
        <v>106</v>
      </c>
      <c r="C178" s="52" t="s">
        <v>174</v>
      </c>
      <c r="D178" s="38" t="s">
        <v>151</v>
      </c>
      <c r="E178" s="16">
        <v>29648685</v>
      </c>
      <c r="F178" s="4">
        <v>29648685</v>
      </c>
      <c r="G178" s="9">
        <f>SUM(I179:I191)</f>
        <v>27548685</v>
      </c>
      <c r="H178" s="188"/>
      <c r="I178" s="40"/>
      <c r="J178" s="23" t="s">
        <v>176</v>
      </c>
      <c r="K178" s="203" t="s">
        <v>192</v>
      </c>
    </row>
    <row r="179" spans="1:11" s="64" customFormat="1" ht="34.5" customHeight="1">
      <c r="A179" s="47"/>
      <c r="B179" s="58"/>
      <c r="C179" s="52" t="s">
        <v>73</v>
      </c>
      <c r="D179" s="38" t="s">
        <v>195</v>
      </c>
      <c r="E179" s="212"/>
      <c r="F179" s="222"/>
      <c r="G179" s="9"/>
      <c r="H179" s="188" t="s">
        <v>58</v>
      </c>
      <c r="I179" s="40">
        <v>1748685</v>
      </c>
      <c r="J179" s="23"/>
      <c r="K179" s="206" t="s">
        <v>178</v>
      </c>
    </row>
    <row r="180" spans="1:11" s="64" customFormat="1" ht="17.25" customHeight="1">
      <c r="A180" s="47"/>
      <c r="B180" s="58"/>
      <c r="C180" s="52" t="s">
        <v>74</v>
      </c>
      <c r="D180" s="38" t="s">
        <v>196</v>
      </c>
      <c r="E180" s="212"/>
      <c r="F180" s="222"/>
      <c r="G180" s="9"/>
      <c r="H180" s="188" t="s">
        <v>59</v>
      </c>
      <c r="I180" s="40">
        <v>2100000</v>
      </c>
      <c r="J180" s="23"/>
      <c r="K180" s="203" t="s">
        <v>177</v>
      </c>
    </row>
    <row r="181" spans="1:11" s="64" customFormat="1" ht="17.25" customHeight="1">
      <c r="A181" s="47"/>
      <c r="B181" s="58"/>
      <c r="C181" s="52" t="s">
        <v>70</v>
      </c>
      <c r="D181" s="38"/>
      <c r="E181" s="212"/>
      <c r="F181" s="222"/>
      <c r="G181" s="9"/>
      <c r="H181" s="188" t="s">
        <v>60</v>
      </c>
      <c r="I181" s="40">
        <v>2100000</v>
      </c>
      <c r="J181" s="23"/>
      <c r="K181" s="203" t="s">
        <v>203</v>
      </c>
    </row>
    <row r="182" spans="1:11" s="64" customFormat="1" ht="17.25" customHeight="1">
      <c r="A182" s="47"/>
      <c r="B182" s="58"/>
      <c r="C182" s="52"/>
      <c r="D182" s="38"/>
      <c r="E182" s="220"/>
      <c r="F182" s="222"/>
      <c r="G182" s="9"/>
      <c r="H182" s="188" t="s">
        <v>61</v>
      </c>
      <c r="I182" s="40">
        <v>2100000</v>
      </c>
      <c r="J182" s="23"/>
      <c r="K182" s="203" t="s">
        <v>204</v>
      </c>
    </row>
    <row r="183" spans="1:11" s="64" customFormat="1" ht="17.25" customHeight="1">
      <c r="A183" s="47"/>
      <c r="B183" s="58"/>
      <c r="C183" s="210"/>
      <c r="D183" s="38"/>
      <c r="E183" s="16"/>
      <c r="F183" s="4"/>
      <c r="G183" s="9"/>
      <c r="H183" s="188" t="s">
        <v>62</v>
      </c>
      <c r="I183" s="40">
        <v>2100000</v>
      </c>
      <c r="J183" s="23"/>
      <c r="K183" s="203"/>
    </row>
    <row r="184" spans="1:11" s="64" customFormat="1" ht="17.25" customHeight="1">
      <c r="A184" s="47"/>
      <c r="B184" s="58"/>
      <c r="C184" s="52"/>
      <c r="D184" s="38"/>
      <c r="E184" s="16"/>
      <c r="F184" s="4"/>
      <c r="G184" s="9"/>
      <c r="H184" s="188" t="s">
        <v>63</v>
      </c>
      <c r="I184" s="40">
        <v>2100000</v>
      </c>
      <c r="J184" s="23"/>
      <c r="K184" s="203"/>
    </row>
    <row r="185" spans="1:11" s="64" customFormat="1" ht="17.25" customHeight="1">
      <c r="A185" s="47"/>
      <c r="B185" s="58"/>
      <c r="C185" s="52"/>
      <c r="D185" s="38"/>
      <c r="E185" s="16"/>
      <c r="F185" s="4"/>
      <c r="G185" s="9"/>
      <c r="H185" s="21" t="s">
        <v>64</v>
      </c>
      <c r="I185" s="40">
        <v>2100000</v>
      </c>
      <c r="J185" s="23"/>
      <c r="K185" s="203"/>
    </row>
    <row r="186" spans="1:11" s="64" customFormat="1" ht="17.25" customHeight="1">
      <c r="A186" s="47"/>
      <c r="B186" s="58"/>
      <c r="C186" s="52"/>
      <c r="D186" s="38"/>
      <c r="E186" s="16"/>
      <c r="F186" s="4"/>
      <c r="G186" s="9"/>
      <c r="H186" s="21" t="s">
        <v>65</v>
      </c>
      <c r="I186" s="40">
        <v>2100000</v>
      </c>
      <c r="J186" s="23"/>
      <c r="K186" s="203"/>
    </row>
    <row r="187" spans="1:11" s="64" customFormat="1" ht="17.25" customHeight="1">
      <c r="A187" s="47"/>
      <c r="B187" s="58"/>
      <c r="C187" s="52"/>
      <c r="D187" s="38"/>
      <c r="E187" s="16"/>
      <c r="F187" s="4"/>
      <c r="G187" s="9"/>
      <c r="H187" s="21" t="s">
        <v>47</v>
      </c>
      <c r="I187" s="40">
        <v>2100000</v>
      </c>
      <c r="J187" s="23"/>
      <c r="K187" s="203"/>
    </row>
    <row r="188" spans="1:11" s="64" customFormat="1" ht="17.25" customHeight="1">
      <c r="A188" s="47"/>
      <c r="B188" s="58"/>
      <c r="C188" s="52"/>
      <c r="D188" s="38"/>
      <c r="E188" s="16"/>
      <c r="F188" s="4"/>
      <c r="G188" s="9"/>
      <c r="H188" s="21" t="s">
        <v>100</v>
      </c>
      <c r="I188" s="40">
        <v>2100000</v>
      </c>
      <c r="J188" s="23"/>
      <c r="K188" s="203"/>
    </row>
    <row r="189" spans="1:11" s="64" customFormat="1" ht="17.25" customHeight="1">
      <c r="A189" s="47"/>
      <c r="B189" s="58"/>
      <c r="C189" s="52"/>
      <c r="D189" s="38"/>
      <c r="E189" s="16"/>
      <c r="F189" s="4"/>
      <c r="G189" s="9"/>
      <c r="H189" s="21" t="s">
        <v>87</v>
      </c>
      <c r="I189" s="40">
        <v>2100000</v>
      </c>
      <c r="J189" s="23"/>
      <c r="K189" s="203"/>
    </row>
    <row r="190" spans="1:11" s="64" customFormat="1" ht="17.25" customHeight="1">
      <c r="A190" s="47"/>
      <c r="B190" s="58"/>
      <c r="C190" s="52"/>
      <c r="D190" s="38"/>
      <c r="E190" s="16"/>
      <c r="F190" s="4"/>
      <c r="G190" s="9"/>
      <c r="H190" s="21" t="s">
        <v>124</v>
      </c>
      <c r="I190" s="40">
        <v>2100000</v>
      </c>
      <c r="J190" s="23"/>
      <c r="K190" s="203"/>
    </row>
    <row r="191" spans="1:11" s="64" customFormat="1" ht="17.25" customHeight="1">
      <c r="A191" s="47"/>
      <c r="B191" s="58"/>
      <c r="C191" s="52"/>
      <c r="D191" s="38"/>
      <c r="E191" s="16"/>
      <c r="F191" s="4"/>
      <c r="G191" s="9"/>
      <c r="H191" s="21" t="s">
        <v>176</v>
      </c>
      <c r="I191" s="40">
        <v>2700000</v>
      </c>
      <c r="J191" s="23"/>
      <c r="K191" s="203"/>
    </row>
    <row r="192" spans="1:12" s="64" customFormat="1" ht="17.25" customHeight="1">
      <c r="A192" s="47"/>
      <c r="B192" s="121"/>
      <c r="C192" s="56"/>
      <c r="D192" s="39"/>
      <c r="E192" s="147"/>
      <c r="F192" s="13"/>
      <c r="G192" s="11"/>
      <c r="H192" s="35"/>
      <c r="I192" s="20"/>
      <c r="J192" s="135"/>
      <c r="K192" s="204"/>
      <c r="L192" s="241"/>
    </row>
    <row r="193" spans="1:11" s="64" customFormat="1" ht="27.75" customHeight="1">
      <c r="A193" s="47"/>
      <c r="B193" s="58" t="s">
        <v>182</v>
      </c>
      <c r="C193" s="52" t="s">
        <v>174</v>
      </c>
      <c r="D193" s="38" t="s">
        <v>151</v>
      </c>
      <c r="E193" s="16">
        <v>34300000</v>
      </c>
      <c r="F193" s="4">
        <v>34300000</v>
      </c>
      <c r="G193" s="9">
        <f>SUM(I193:I206)</f>
        <v>31450000</v>
      </c>
      <c r="H193" s="188"/>
      <c r="I193" s="40"/>
      <c r="J193" s="23" t="s">
        <v>176</v>
      </c>
      <c r="K193" s="203" t="s">
        <v>193</v>
      </c>
    </row>
    <row r="194" spans="1:11" s="64" customFormat="1" ht="17.25" customHeight="1">
      <c r="A194" s="47"/>
      <c r="B194" s="58"/>
      <c r="C194" s="52" t="s">
        <v>73</v>
      </c>
      <c r="D194" s="38" t="s">
        <v>175</v>
      </c>
      <c r="E194" s="212"/>
      <c r="F194" s="222"/>
      <c r="G194" s="9"/>
      <c r="H194" s="188"/>
      <c r="I194" s="211"/>
      <c r="J194" s="23"/>
      <c r="K194" s="206" t="s">
        <v>197</v>
      </c>
    </row>
    <row r="195" spans="1:11" s="64" customFormat="1" ht="17.25" customHeight="1">
      <c r="A195" s="47"/>
      <c r="B195" s="58"/>
      <c r="C195" s="52" t="s">
        <v>74</v>
      </c>
      <c r="D195" s="38"/>
      <c r="E195" s="212"/>
      <c r="F195" s="222"/>
      <c r="G195" s="9"/>
      <c r="H195" s="188"/>
      <c r="I195" s="211"/>
      <c r="J195" s="23"/>
      <c r="K195" s="203" t="s">
        <v>177</v>
      </c>
    </row>
    <row r="196" spans="1:11" s="64" customFormat="1" ht="17.25" customHeight="1">
      <c r="A196" s="47"/>
      <c r="B196" s="58"/>
      <c r="C196" s="52" t="s">
        <v>70</v>
      </c>
      <c r="D196" s="38"/>
      <c r="E196" s="212"/>
      <c r="F196" s="222"/>
      <c r="G196" s="9"/>
      <c r="H196" s="188" t="s">
        <v>60</v>
      </c>
      <c r="I196" s="40">
        <v>2850000</v>
      </c>
      <c r="J196" s="23"/>
      <c r="K196" s="203" t="s">
        <v>203</v>
      </c>
    </row>
    <row r="197" spans="1:11" s="64" customFormat="1" ht="17.25" customHeight="1">
      <c r="A197" s="47"/>
      <c r="B197" s="58"/>
      <c r="C197" s="52"/>
      <c r="D197" s="38"/>
      <c r="E197" s="220"/>
      <c r="F197" s="222"/>
      <c r="G197" s="9"/>
      <c r="H197" s="188" t="s">
        <v>61</v>
      </c>
      <c r="I197" s="40">
        <v>2850000</v>
      </c>
      <c r="J197" s="23"/>
      <c r="K197" s="203" t="s">
        <v>204</v>
      </c>
    </row>
    <row r="198" spans="1:11" s="64" customFormat="1" ht="17.25" customHeight="1">
      <c r="A198" s="47"/>
      <c r="B198" s="58"/>
      <c r="C198" s="52"/>
      <c r="D198" s="38"/>
      <c r="E198" s="16"/>
      <c r="F198" s="4"/>
      <c r="G198" s="9"/>
      <c r="H198" s="188" t="s">
        <v>62</v>
      </c>
      <c r="I198" s="40">
        <v>2850000</v>
      </c>
      <c r="J198" s="23"/>
      <c r="K198" s="203"/>
    </row>
    <row r="199" spans="1:11" s="64" customFormat="1" ht="17.25" customHeight="1">
      <c r="A199" s="47"/>
      <c r="B199" s="58"/>
      <c r="C199" s="210"/>
      <c r="D199" s="38"/>
      <c r="E199" s="16"/>
      <c r="F199" s="4"/>
      <c r="G199" s="9"/>
      <c r="H199" s="188" t="s">
        <v>63</v>
      </c>
      <c r="I199" s="40">
        <v>2850000</v>
      </c>
      <c r="J199" s="23"/>
      <c r="K199" s="203"/>
    </row>
    <row r="200" spans="1:11" s="64" customFormat="1" ht="17.25" customHeight="1">
      <c r="A200" s="47"/>
      <c r="B200" s="58"/>
      <c r="C200" s="52"/>
      <c r="D200" s="38"/>
      <c r="E200" s="16"/>
      <c r="F200" s="4"/>
      <c r="G200" s="9"/>
      <c r="H200" s="21" t="s">
        <v>64</v>
      </c>
      <c r="I200" s="40">
        <v>2850000</v>
      </c>
      <c r="J200" s="23"/>
      <c r="K200" s="203"/>
    </row>
    <row r="201" spans="1:11" s="64" customFormat="1" ht="17.25" customHeight="1">
      <c r="A201" s="47"/>
      <c r="B201" s="58"/>
      <c r="C201" s="52"/>
      <c r="D201" s="38"/>
      <c r="E201" s="16"/>
      <c r="F201" s="4"/>
      <c r="G201" s="9"/>
      <c r="H201" s="21" t="s">
        <v>65</v>
      </c>
      <c r="I201" s="40">
        <v>2850000</v>
      </c>
      <c r="J201" s="23"/>
      <c r="K201" s="203"/>
    </row>
    <row r="202" spans="1:11" s="64" customFormat="1" ht="17.25" customHeight="1">
      <c r="A202" s="47"/>
      <c r="B202" s="58"/>
      <c r="C202" s="52"/>
      <c r="D202" s="38"/>
      <c r="E202" s="16"/>
      <c r="F202" s="4"/>
      <c r="G202" s="9"/>
      <c r="H202" s="21" t="s">
        <v>47</v>
      </c>
      <c r="I202" s="40">
        <v>2850000</v>
      </c>
      <c r="J202" s="23"/>
      <c r="K202" s="203"/>
    </row>
    <row r="203" spans="1:11" s="64" customFormat="1" ht="17.25" customHeight="1">
      <c r="A203" s="47"/>
      <c r="B203" s="58"/>
      <c r="C203" s="52"/>
      <c r="D203" s="38"/>
      <c r="E203" s="16"/>
      <c r="F203" s="4"/>
      <c r="G203" s="9"/>
      <c r="H203" s="21" t="s">
        <v>100</v>
      </c>
      <c r="I203" s="40">
        <v>2850000</v>
      </c>
      <c r="J203" s="23"/>
      <c r="K203" s="203"/>
    </row>
    <row r="204" spans="1:11" s="64" customFormat="1" ht="17.25" customHeight="1">
      <c r="A204" s="47"/>
      <c r="B204" s="58"/>
      <c r="C204" s="52"/>
      <c r="D204" s="38"/>
      <c r="E204" s="16"/>
      <c r="F204" s="4"/>
      <c r="G204" s="9"/>
      <c r="H204" s="21" t="s">
        <v>87</v>
      </c>
      <c r="I204" s="40">
        <v>2850000</v>
      </c>
      <c r="J204" s="23"/>
      <c r="K204" s="203"/>
    </row>
    <row r="205" spans="1:11" s="64" customFormat="1" ht="17.25" customHeight="1">
      <c r="A205" s="47"/>
      <c r="B205" s="58"/>
      <c r="C205" s="52"/>
      <c r="D205" s="38"/>
      <c r="E205" s="16"/>
      <c r="F205" s="4"/>
      <c r="G205" s="9"/>
      <c r="H205" s="21" t="s">
        <v>124</v>
      </c>
      <c r="I205" s="40">
        <v>2850000</v>
      </c>
      <c r="J205" s="23"/>
      <c r="K205" s="203"/>
    </row>
    <row r="206" spans="1:11" s="64" customFormat="1" ht="17.25" customHeight="1">
      <c r="A206" s="47"/>
      <c r="B206" s="58"/>
      <c r="C206" s="52"/>
      <c r="D206" s="38"/>
      <c r="E206" s="16"/>
      <c r="F206" s="4"/>
      <c r="G206" s="9"/>
      <c r="H206" s="21" t="s">
        <v>176</v>
      </c>
      <c r="I206" s="40">
        <v>2950000</v>
      </c>
      <c r="J206" s="23"/>
      <c r="K206" s="203"/>
    </row>
    <row r="207" spans="1:12" s="64" customFormat="1" ht="17.25" customHeight="1">
      <c r="A207" s="47"/>
      <c r="B207" s="121"/>
      <c r="C207" s="56"/>
      <c r="D207" s="39"/>
      <c r="E207" s="147"/>
      <c r="F207" s="13"/>
      <c r="G207" s="11"/>
      <c r="H207" s="35"/>
      <c r="I207" s="20"/>
      <c r="J207" s="135"/>
      <c r="K207" s="204"/>
      <c r="L207" s="241"/>
    </row>
    <row r="208" spans="1:11" s="64" customFormat="1" ht="26.25" customHeight="1">
      <c r="A208" s="47"/>
      <c r="B208" s="58" t="s">
        <v>243</v>
      </c>
      <c r="C208" s="52" t="s">
        <v>174</v>
      </c>
      <c r="D208" s="326" t="s">
        <v>194</v>
      </c>
      <c r="E208" s="16">
        <v>46937771</v>
      </c>
      <c r="F208" s="4">
        <v>7337771</v>
      </c>
      <c r="G208" s="9">
        <f>7337771+8809748+1000000</f>
        <v>17147519</v>
      </c>
      <c r="H208" s="21"/>
      <c r="I208" s="40"/>
      <c r="J208" s="23" t="s">
        <v>176</v>
      </c>
      <c r="K208" s="203"/>
    </row>
    <row r="209" spans="1:11" s="64" customFormat="1" ht="17.25" customHeight="1">
      <c r="A209" s="47"/>
      <c r="B209" s="58"/>
      <c r="C209" s="52" t="s">
        <v>73</v>
      </c>
      <c r="D209" s="327"/>
      <c r="E209" s="212"/>
      <c r="F209" s="222"/>
      <c r="G209" s="9"/>
      <c r="H209" s="21"/>
      <c r="I209" s="40"/>
      <c r="J209" s="23"/>
      <c r="K209" s="330" t="s">
        <v>201</v>
      </c>
    </row>
    <row r="210" spans="1:11" s="64" customFormat="1" ht="17.25" customHeight="1">
      <c r="A210" s="47"/>
      <c r="B210" s="58"/>
      <c r="C210" s="52" t="s">
        <v>74</v>
      </c>
      <c r="D210" s="327"/>
      <c r="E210" s="220"/>
      <c r="F210" s="229"/>
      <c r="G210" s="9"/>
      <c r="H210" s="188" t="s">
        <v>59</v>
      </c>
      <c r="I210" s="40">
        <f>3917000-62229</f>
        <v>3854771</v>
      </c>
      <c r="J210" s="23"/>
      <c r="K210" s="330"/>
    </row>
    <row r="211" spans="1:11" s="64" customFormat="1" ht="17.25" customHeight="1">
      <c r="A211" s="47"/>
      <c r="B211" s="58"/>
      <c r="C211" s="52" t="s">
        <v>70</v>
      </c>
      <c r="D211" s="327"/>
      <c r="E211" s="16"/>
      <c r="F211" s="4"/>
      <c r="G211" s="9"/>
      <c r="H211" s="188" t="s">
        <v>60</v>
      </c>
      <c r="I211" s="40">
        <v>3917000</v>
      </c>
      <c r="J211" s="23"/>
      <c r="K211" s="330"/>
    </row>
    <row r="212" spans="1:11" s="64" customFormat="1" ht="17.25" customHeight="1">
      <c r="A212" s="47"/>
      <c r="B212" s="58"/>
      <c r="C212" s="80" t="s">
        <v>198</v>
      </c>
      <c r="D212" s="327"/>
      <c r="E212" s="16"/>
      <c r="F212" s="4"/>
      <c r="G212" s="9"/>
      <c r="H212" s="188" t="s">
        <v>61</v>
      </c>
      <c r="I212" s="40">
        <v>3917000</v>
      </c>
      <c r="J212" s="23"/>
      <c r="K212" s="330"/>
    </row>
    <row r="213" spans="1:11" s="64" customFormat="1" ht="17.25" customHeight="1">
      <c r="A213" s="47"/>
      <c r="B213" s="58"/>
      <c r="C213" s="52"/>
      <c r="D213" s="327"/>
      <c r="E213" s="16"/>
      <c r="F213" s="4"/>
      <c r="G213" s="9"/>
      <c r="H213" s="188" t="s">
        <v>62</v>
      </c>
      <c r="I213" s="40">
        <v>3917000</v>
      </c>
      <c r="J213" s="23"/>
      <c r="K213" s="203" t="s">
        <v>203</v>
      </c>
    </row>
    <row r="214" spans="1:11" s="64" customFormat="1" ht="17.25" customHeight="1">
      <c r="A214" s="47"/>
      <c r="B214" s="58"/>
      <c r="C214" s="52"/>
      <c r="D214" s="38"/>
      <c r="E214" s="16"/>
      <c r="F214" s="4"/>
      <c r="G214" s="9"/>
      <c r="H214" s="188" t="s">
        <v>63</v>
      </c>
      <c r="I214" s="40">
        <v>3917000</v>
      </c>
      <c r="J214" s="23"/>
      <c r="K214" s="203" t="s">
        <v>204</v>
      </c>
    </row>
    <row r="215" spans="1:11" s="64" customFormat="1" ht="17.25" customHeight="1">
      <c r="A215" s="47"/>
      <c r="B215" s="58"/>
      <c r="C215" s="52"/>
      <c r="D215" s="38"/>
      <c r="E215" s="16"/>
      <c r="F215" s="4"/>
      <c r="G215" s="9"/>
      <c r="H215" s="21" t="s">
        <v>64</v>
      </c>
      <c r="I215" s="40">
        <v>3917000</v>
      </c>
      <c r="J215" s="23"/>
      <c r="K215" s="203"/>
    </row>
    <row r="216" spans="1:11" s="64" customFormat="1" ht="17.25" customHeight="1">
      <c r="A216" s="47"/>
      <c r="B216" s="58"/>
      <c r="C216" s="52"/>
      <c r="D216" s="38"/>
      <c r="E216" s="16"/>
      <c r="F216" s="4"/>
      <c r="G216" s="9"/>
      <c r="H216" s="21" t="s">
        <v>65</v>
      </c>
      <c r="I216" s="40">
        <v>3917000</v>
      </c>
      <c r="J216" s="23"/>
      <c r="K216" s="203"/>
    </row>
    <row r="217" spans="1:11" s="64" customFormat="1" ht="17.25" customHeight="1">
      <c r="A217" s="47"/>
      <c r="B217" s="58"/>
      <c r="C217" s="52"/>
      <c r="D217" s="38"/>
      <c r="E217" s="16"/>
      <c r="F217" s="4"/>
      <c r="G217" s="9"/>
      <c r="H217" s="21" t="s">
        <v>47</v>
      </c>
      <c r="I217" s="40">
        <v>3917000</v>
      </c>
      <c r="J217" s="23"/>
      <c r="K217" s="203"/>
    </row>
    <row r="218" spans="1:11" s="64" customFormat="1" ht="17.25" customHeight="1">
      <c r="A218" s="47"/>
      <c r="B218" s="58"/>
      <c r="C218" s="52"/>
      <c r="D218" s="38"/>
      <c r="E218" s="16"/>
      <c r="F218" s="4"/>
      <c r="G218" s="9"/>
      <c r="H218" s="21" t="s">
        <v>100</v>
      </c>
      <c r="I218" s="40">
        <v>3917000</v>
      </c>
      <c r="J218" s="23"/>
      <c r="K218" s="203"/>
    </row>
    <row r="219" spans="1:11" s="64" customFormat="1" ht="17.25" customHeight="1">
      <c r="A219" s="47"/>
      <c r="B219" s="58"/>
      <c r="C219" s="52"/>
      <c r="D219" s="38"/>
      <c r="E219" s="16"/>
      <c r="F219" s="4"/>
      <c r="G219" s="9"/>
      <c r="H219" s="21" t="s">
        <v>87</v>
      </c>
      <c r="I219" s="40">
        <v>3917000</v>
      </c>
      <c r="J219" s="23"/>
      <c r="K219" s="203"/>
    </row>
    <row r="220" spans="1:11" s="64" customFormat="1" ht="17.25" customHeight="1">
      <c r="A220" s="47"/>
      <c r="B220" s="58"/>
      <c r="C220" s="52"/>
      <c r="D220" s="38"/>
      <c r="E220" s="16"/>
      <c r="F220" s="4"/>
      <c r="G220" s="9"/>
      <c r="H220" s="21" t="s">
        <v>124</v>
      </c>
      <c r="I220" s="40">
        <v>3917000</v>
      </c>
      <c r="J220" s="23"/>
      <c r="K220" s="203"/>
    </row>
    <row r="221" spans="1:11" s="64" customFormat="1" ht="17.25" customHeight="1">
      <c r="A221" s="47"/>
      <c r="B221" s="58"/>
      <c r="C221" s="52"/>
      <c r="D221" s="38"/>
      <c r="E221" s="16"/>
      <c r="F221" s="4"/>
      <c r="G221" s="9"/>
      <c r="H221" s="21" t="s">
        <v>176</v>
      </c>
      <c r="I221" s="40">
        <v>3913000</v>
      </c>
      <c r="J221" s="23"/>
      <c r="K221" s="203"/>
    </row>
    <row r="222" spans="1:11" s="64" customFormat="1" ht="17.25" customHeight="1">
      <c r="A222" s="47"/>
      <c r="B222" s="121"/>
      <c r="C222" s="56"/>
      <c r="D222" s="39"/>
      <c r="E222" s="147"/>
      <c r="F222" s="13"/>
      <c r="G222" s="11"/>
      <c r="H222" s="35"/>
      <c r="I222" s="20"/>
      <c r="J222" s="135"/>
      <c r="K222" s="204"/>
    </row>
    <row r="223" spans="1:11" s="64" customFormat="1" ht="25.5" customHeight="1">
      <c r="A223" s="47"/>
      <c r="B223" s="58" t="s">
        <v>244</v>
      </c>
      <c r="C223" s="52" t="s">
        <v>174</v>
      </c>
      <c r="D223" s="38" t="s">
        <v>245</v>
      </c>
      <c r="E223" s="16">
        <v>11760000</v>
      </c>
      <c r="F223" s="4">
        <v>0</v>
      </c>
      <c r="G223" s="9">
        <v>0</v>
      </c>
      <c r="H223" s="188" t="s">
        <v>62</v>
      </c>
      <c r="I223" s="40">
        <v>1300000</v>
      </c>
      <c r="J223" s="23" t="s">
        <v>176</v>
      </c>
      <c r="K223" s="312" t="s">
        <v>249</v>
      </c>
    </row>
    <row r="224" spans="1:11" s="64" customFormat="1" ht="17.25" customHeight="1">
      <c r="A224" s="47"/>
      <c r="B224" s="58"/>
      <c r="C224" s="52" t="s">
        <v>73</v>
      </c>
      <c r="D224" s="38" t="s">
        <v>246</v>
      </c>
      <c r="E224" s="16"/>
      <c r="F224" s="4"/>
      <c r="G224" s="9"/>
      <c r="H224" s="188" t="s">
        <v>63</v>
      </c>
      <c r="I224" s="40">
        <v>1300000</v>
      </c>
      <c r="J224" s="23"/>
      <c r="K224" s="313"/>
    </row>
    <row r="225" spans="1:11" s="64" customFormat="1" ht="17.25" customHeight="1">
      <c r="A225" s="47"/>
      <c r="B225" s="58"/>
      <c r="C225" s="52" t="s">
        <v>74</v>
      </c>
      <c r="D225" s="38"/>
      <c r="E225" s="16"/>
      <c r="F225" s="4"/>
      <c r="G225" s="9"/>
      <c r="H225" s="21" t="s">
        <v>64</v>
      </c>
      <c r="I225" s="40">
        <v>1300000</v>
      </c>
      <c r="J225" s="23"/>
      <c r="K225" s="313"/>
    </row>
    <row r="226" spans="1:11" s="64" customFormat="1" ht="17.25" customHeight="1">
      <c r="A226" s="47"/>
      <c r="B226" s="58"/>
      <c r="C226" s="52" t="s">
        <v>70</v>
      </c>
      <c r="D226" s="38"/>
      <c r="E226" s="16"/>
      <c r="F226" s="4"/>
      <c r="G226" s="9"/>
      <c r="H226" s="21" t="s">
        <v>65</v>
      </c>
      <c r="I226" s="40">
        <v>1300000</v>
      </c>
      <c r="J226" s="23"/>
      <c r="K226" s="311"/>
    </row>
    <row r="227" spans="1:11" s="64" customFormat="1" ht="17.25" customHeight="1">
      <c r="A227" s="47"/>
      <c r="B227" s="58"/>
      <c r="C227" s="52"/>
      <c r="D227" s="38"/>
      <c r="E227" s="16"/>
      <c r="F227" s="4"/>
      <c r="G227" s="9"/>
      <c r="H227" s="21" t="s">
        <v>47</v>
      </c>
      <c r="I227" s="40">
        <v>1300000</v>
      </c>
      <c r="J227" s="23"/>
      <c r="K227" s="311"/>
    </row>
    <row r="228" spans="1:11" s="64" customFormat="1" ht="17.25" customHeight="1">
      <c r="A228" s="47"/>
      <c r="B228" s="58"/>
      <c r="C228" s="52"/>
      <c r="D228" s="38"/>
      <c r="E228" s="16"/>
      <c r="F228" s="4"/>
      <c r="G228" s="9"/>
      <c r="H228" s="21" t="s">
        <v>100</v>
      </c>
      <c r="I228" s="40">
        <v>1300000</v>
      </c>
      <c r="J228" s="23"/>
      <c r="K228" s="203"/>
    </row>
    <row r="229" spans="1:11" s="64" customFormat="1" ht="17.25" customHeight="1">
      <c r="A229" s="47"/>
      <c r="B229" s="58"/>
      <c r="C229" s="52"/>
      <c r="D229" s="38"/>
      <c r="E229" s="16"/>
      <c r="F229" s="4"/>
      <c r="G229" s="9"/>
      <c r="H229" s="21" t="s">
        <v>87</v>
      </c>
      <c r="I229" s="40">
        <v>1300000</v>
      </c>
      <c r="J229" s="23"/>
      <c r="K229" s="203"/>
    </row>
    <row r="230" spans="1:11" s="64" customFormat="1" ht="17.25" customHeight="1">
      <c r="A230" s="47"/>
      <c r="B230" s="58"/>
      <c r="C230" s="52"/>
      <c r="D230" s="38"/>
      <c r="E230" s="16"/>
      <c r="F230" s="4"/>
      <c r="G230" s="9"/>
      <c r="H230" s="21" t="s">
        <v>124</v>
      </c>
      <c r="I230" s="40">
        <v>1300000</v>
      </c>
      <c r="J230" s="23"/>
      <c r="K230" s="203"/>
    </row>
    <row r="231" spans="1:11" s="64" customFormat="1" ht="17.25" customHeight="1">
      <c r="A231" s="47"/>
      <c r="B231" s="58"/>
      <c r="C231" s="52"/>
      <c r="D231" s="38"/>
      <c r="E231" s="16"/>
      <c r="F231" s="4"/>
      <c r="G231" s="9"/>
      <c r="H231" s="21" t="s">
        <v>176</v>
      </c>
      <c r="I231" s="40">
        <v>1360000</v>
      </c>
      <c r="J231" s="23"/>
      <c r="K231" s="203"/>
    </row>
    <row r="232" spans="1:11" s="64" customFormat="1" ht="17.25" customHeight="1">
      <c r="A232" s="47"/>
      <c r="B232" s="58"/>
      <c r="C232" s="52"/>
      <c r="D232" s="38"/>
      <c r="E232" s="16"/>
      <c r="F232" s="4"/>
      <c r="G232" s="9"/>
      <c r="H232" s="21"/>
      <c r="I232" s="40"/>
      <c r="J232" s="23"/>
      <c r="K232" s="204"/>
    </row>
    <row r="233" spans="1:11" s="64" customFormat="1" ht="25.5" customHeight="1">
      <c r="A233" s="47"/>
      <c r="B233" s="119" t="s">
        <v>247</v>
      </c>
      <c r="C233" s="114" t="s">
        <v>174</v>
      </c>
      <c r="D233" s="125" t="s">
        <v>173</v>
      </c>
      <c r="E233" s="123">
        <v>25200000</v>
      </c>
      <c r="F233" s="5">
        <v>0</v>
      </c>
      <c r="G233" s="144">
        <v>0</v>
      </c>
      <c r="H233" s="308" t="s">
        <v>62</v>
      </c>
      <c r="I233" s="111">
        <v>2760000</v>
      </c>
      <c r="J233" s="171" t="s">
        <v>176</v>
      </c>
      <c r="K233" s="312" t="s">
        <v>250</v>
      </c>
    </row>
    <row r="234" spans="1:11" s="64" customFormat="1" ht="17.25" customHeight="1">
      <c r="A234" s="47"/>
      <c r="B234" s="58"/>
      <c r="C234" s="52" t="s">
        <v>73</v>
      </c>
      <c r="D234" s="24" t="s">
        <v>40</v>
      </c>
      <c r="E234" s="16"/>
      <c r="F234" s="4"/>
      <c r="G234" s="9"/>
      <c r="H234" s="188" t="s">
        <v>63</v>
      </c>
      <c r="I234" s="40">
        <v>2800000</v>
      </c>
      <c r="J234" s="23"/>
      <c r="K234" s="313"/>
    </row>
    <row r="235" spans="1:11" s="64" customFormat="1" ht="17.25" customHeight="1">
      <c r="A235" s="47"/>
      <c r="B235" s="58"/>
      <c r="C235" s="52" t="s">
        <v>74</v>
      </c>
      <c r="D235" s="24" t="s">
        <v>14</v>
      </c>
      <c r="E235" s="16"/>
      <c r="F235" s="4"/>
      <c r="G235" s="9"/>
      <c r="H235" s="21" t="s">
        <v>64</v>
      </c>
      <c r="I235" s="40">
        <v>2800000</v>
      </c>
      <c r="J235" s="23"/>
      <c r="K235" s="313"/>
    </row>
    <row r="236" spans="1:11" s="64" customFormat="1" ht="17.25" customHeight="1">
      <c r="A236" s="47"/>
      <c r="B236" s="58"/>
      <c r="C236" s="52" t="s">
        <v>70</v>
      </c>
      <c r="D236" s="38"/>
      <c r="E236" s="16"/>
      <c r="F236" s="4"/>
      <c r="G236" s="9"/>
      <c r="H236" s="21" t="s">
        <v>65</v>
      </c>
      <c r="I236" s="40">
        <v>2800000</v>
      </c>
      <c r="J236" s="23"/>
      <c r="K236" s="311"/>
    </row>
    <row r="237" spans="1:11" s="64" customFormat="1" ht="17.25" customHeight="1">
      <c r="A237" s="47"/>
      <c r="B237" s="58"/>
      <c r="C237" s="52"/>
      <c r="D237" s="38"/>
      <c r="E237" s="16"/>
      <c r="F237" s="4"/>
      <c r="G237" s="9"/>
      <c r="H237" s="21" t="s">
        <v>47</v>
      </c>
      <c r="I237" s="40">
        <v>2800000</v>
      </c>
      <c r="J237" s="23"/>
      <c r="K237" s="311"/>
    </row>
    <row r="238" spans="1:11" s="64" customFormat="1" ht="17.25" customHeight="1">
      <c r="A238" s="47"/>
      <c r="B238" s="58"/>
      <c r="C238" s="52"/>
      <c r="D238" s="38"/>
      <c r="E238" s="16"/>
      <c r="F238" s="4"/>
      <c r="G238" s="9"/>
      <c r="H238" s="21" t="s">
        <v>100</v>
      </c>
      <c r="I238" s="40">
        <v>2800000</v>
      </c>
      <c r="J238" s="23"/>
      <c r="K238" s="203"/>
    </row>
    <row r="239" spans="1:11" s="64" customFormat="1" ht="17.25" customHeight="1">
      <c r="A239" s="47"/>
      <c r="B239" s="58"/>
      <c r="C239" s="52"/>
      <c r="D239" s="38"/>
      <c r="E239" s="16"/>
      <c r="F239" s="4"/>
      <c r="G239" s="9"/>
      <c r="H239" s="21" t="s">
        <v>87</v>
      </c>
      <c r="I239" s="40">
        <v>2800000</v>
      </c>
      <c r="J239" s="23"/>
      <c r="K239" s="203"/>
    </row>
    <row r="240" spans="1:11" s="64" customFormat="1" ht="17.25" customHeight="1">
      <c r="A240" s="47"/>
      <c r="B240" s="58"/>
      <c r="C240" s="52"/>
      <c r="D240" s="38"/>
      <c r="E240" s="16"/>
      <c r="F240" s="4"/>
      <c r="G240" s="9"/>
      <c r="H240" s="21" t="s">
        <v>124</v>
      </c>
      <c r="I240" s="40">
        <v>2800000</v>
      </c>
      <c r="J240" s="23"/>
      <c r="K240" s="203"/>
    </row>
    <row r="241" spans="1:11" s="64" customFormat="1" ht="17.25" customHeight="1">
      <c r="A241" s="47"/>
      <c r="B241" s="58"/>
      <c r="C241" s="52"/>
      <c r="D241" s="38"/>
      <c r="E241" s="16"/>
      <c r="F241" s="4"/>
      <c r="G241" s="9"/>
      <c r="H241" s="21" t="s">
        <v>176</v>
      </c>
      <c r="I241" s="40">
        <v>2840000</v>
      </c>
      <c r="J241" s="23"/>
      <c r="K241" s="203"/>
    </row>
    <row r="242" spans="1:11" s="64" customFormat="1" ht="17.25" customHeight="1">
      <c r="A242" s="47"/>
      <c r="B242" s="121"/>
      <c r="C242" s="56"/>
      <c r="D242" s="39"/>
      <c r="E242" s="147"/>
      <c r="F242" s="13"/>
      <c r="G242" s="11"/>
      <c r="H242" s="35"/>
      <c r="I242" s="20"/>
      <c r="J242" s="135"/>
      <c r="K242" s="204"/>
    </row>
    <row r="243" spans="1:11" s="64" customFormat="1" ht="22.5">
      <c r="A243" s="47"/>
      <c r="B243" s="119" t="s">
        <v>248</v>
      </c>
      <c r="C243" s="114" t="s">
        <v>75</v>
      </c>
      <c r="D243" s="124" t="s">
        <v>152</v>
      </c>
      <c r="E243" s="123">
        <v>86134000</v>
      </c>
      <c r="F243" s="5">
        <v>86134000</v>
      </c>
      <c r="G243" s="144">
        <f>60000000+26134000</f>
        <v>86134000</v>
      </c>
      <c r="H243" s="213" t="s">
        <v>125</v>
      </c>
      <c r="I243" s="111">
        <v>1000000</v>
      </c>
      <c r="J243" s="171"/>
      <c r="K243" s="205"/>
    </row>
    <row r="244" spans="1:11" s="64" customFormat="1" ht="22.5">
      <c r="A244" s="47"/>
      <c r="B244" s="58"/>
      <c r="C244" s="52" t="s">
        <v>74</v>
      </c>
      <c r="D244" s="38" t="s">
        <v>145</v>
      </c>
      <c r="E244" s="16"/>
      <c r="F244" s="4"/>
      <c r="G244" s="226"/>
      <c r="H244" s="151" t="s">
        <v>126</v>
      </c>
      <c r="I244" s="40">
        <v>1000000</v>
      </c>
      <c r="J244" s="23"/>
      <c r="K244" s="203" t="s">
        <v>141</v>
      </c>
    </row>
    <row r="245" spans="1:11" s="64" customFormat="1" ht="22.5">
      <c r="A245" s="47"/>
      <c r="B245" s="58"/>
      <c r="C245" s="52"/>
      <c r="D245" s="173" t="s">
        <v>122</v>
      </c>
      <c r="E245" s="16"/>
      <c r="F245" s="4"/>
      <c r="G245" s="9"/>
      <c r="H245" s="151" t="s">
        <v>127</v>
      </c>
      <c r="I245" s="40">
        <v>2000000</v>
      </c>
      <c r="J245" s="23"/>
      <c r="K245" s="203" t="s">
        <v>142</v>
      </c>
    </row>
    <row r="246" spans="1:11" s="64" customFormat="1" ht="22.5">
      <c r="A246" s="47"/>
      <c r="B246" s="58"/>
      <c r="C246" s="155" t="s">
        <v>140</v>
      </c>
      <c r="D246" s="38"/>
      <c r="E246" s="16"/>
      <c r="F246" s="4"/>
      <c r="G246" s="9"/>
      <c r="H246" s="151" t="s">
        <v>128</v>
      </c>
      <c r="I246" s="40">
        <v>2000000</v>
      </c>
      <c r="J246" s="23"/>
      <c r="K246" s="203"/>
    </row>
    <row r="247" spans="1:11" s="64" customFormat="1" ht="22.5">
      <c r="A247" s="47"/>
      <c r="B247" s="58"/>
      <c r="C247" s="52"/>
      <c r="D247" s="38"/>
      <c r="E247" s="16"/>
      <c r="F247" s="4"/>
      <c r="G247" s="9"/>
      <c r="H247" s="151" t="s">
        <v>129</v>
      </c>
      <c r="I247" s="40">
        <v>5000000</v>
      </c>
      <c r="J247" s="23"/>
      <c r="K247" s="203"/>
    </row>
    <row r="248" spans="1:11" s="64" customFormat="1" ht="22.5">
      <c r="A248" s="47"/>
      <c r="B248" s="58"/>
      <c r="C248" s="52"/>
      <c r="D248" s="38"/>
      <c r="E248" s="16"/>
      <c r="F248" s="4"/>
      <c r="G248" s="9"/>
      <c r="H248" s="151" t="s">
        <v>130</v>
      </c>
      <c r="I248" s="40">
        <v>5000000</v>
      </c>
      <c r="J248" s="23"/>
      <c r="K248" s="203"/>
    </row>
    <row r="249" spans="1:11" s="64" customFormat="1" ht="22.5">
      <c r="A249" s="47"/>
      <c r="B249" s="58"/>
      <c r="C249" s="52"/>
      <c r="D249" s="38"/>
      <c r="E249" s="16"/>
      <c r="F249" s="4"/>
      <c r="G249" s="9"/>
      <c r="H249" s="151" t="s">
        <v>131</v>
      </c>
      <c r="I249" s="40">
        <v>7000000</v>
      </c>
      <c r="J249" s="23"/>
      <c r="K249" s="203"/>
    </row>
    <row r="250" spans="1:11" s="64" customFormat="1" ht="22.5">
      <c r="A250" s="47"/>
      <c r="B250" s="58"/>
      <c r="C250" s="52"/>
      <c r="D250" s="38"/>
      <c r="E250" s="16"/>
      <c r="F250" s="4"/>
      <c r="G250" s="9"/>
      <c r="H250" s="151" t="s">
        <v>132</v>
      </c>
      <c r="I250" s="40">
        <v>7000000</v>
      </c>
      <c r="J250" s="23"/>
      <c r="K250" s="203"/>
    </row>
    <row r="251" spans="1:11" s="64" customFormat="1" ht="22.5">
      <c r="A251" s="47"/>
      <c r="B251" s="58"/>
      <c r="C251" s="52"/>
      <c r="D251" s="38"/>
      <c r="E251" s="16"/>
      <c r="F251" s="4"/>
      <c r="G251" s="9"/>
      <c r="H251" s="151" t="s">
        <v>133</v>
      </c>
      <c r="I251" s="40">
        <v>10000000</v>
      </c>
      <c r="J251" s="23"/>
      <c r="K251" s="203"/>
    </row>
    <row r="252" spans="1:11" s="64" customFormat="1" ht="22.5">
      <c r="A252" s="47"/>
      <c r="B252" s="58"/>
      <c r="C252" s="52"/>
      <c r="D252" s="38"/>
      <c r="E252" s="16"/>
      <c r="F252" s="4"/>
      <c r="G252" s="9"/>
      <c r="H252" s="151" t="s">
        <v>135</v>
      </c>
      <c r="I252" s="40">
        <v>10000000</v>
      </c>
      <c r="J252" s="23"/>
      <c r="K252" s="203"/>
    </row>
    <row r="253" spans="1:11" s="64" customFormat="1" ht="22.5">
      <c r="A253" s="47"/>
      <c r="B253" s="58"/>
      <c r="C253" s="52"/>
      <c r="D253" s="38"/>
      <c r="E253" s="16"/>
      <c r="F253" s="4"/>
      <c r="G253" s="9"/>
      <c r="H253" s="151" t="s">
        <v>136</v>
      </c>
      <c r="I253" s="40">
        <v>12000000</v>
      </c>
      <c r="J253" s="23"/>
      <c r="K253" s="203"/>
    </row>
    <row r="254" spans="1:11" s="64" customFormat="1" ht="22.5">
      <c r="A254" s="47"/>
      <c r="B254" s="58"/>
      <c r="C254" s="155"/>
      <c r="D254" s="38"/>
      <c r="E254" s="16"/>
      <c r="F254" s="4"/>
      <c r="G254" s="9"/>
      <c r="H254" s="151" t="s">
        <v>137</v>
      </c>
      <c r="I254" s="40">
        <v>12000000</v>
      </c>
      <c r="J254" s="23"/>
      <c r="K254" s="203"/>
    </row>
    <row r="255" spans="1:11" s="64" customFormat="1" ht="23.25" thickBot="1">
      <c r="A255" s="47"/>
      <c r="B255" s="148"/>
      <c r="C255" s="139"/>
      <c r="D255" s="140"/>
      <c r="E255" s="149"/>
      <c r="F255" s="149"/>
      <c r="G255" s="227"/>
      <c r="H255" s="153" t="s">
        <v>134</v>
      </c>
      <c r="I255" s="141">
        <v>12134000</v>
      </c>
      <c r="J255" s="150"/>
      <c r="K255" s="292"/>
    </row>
    <row r="256" spans="1:11" ht="17.25" customHeight="1" thickBot="1">
      <c r="A256" s="68"/>
      <c r="B256" s="127"/>
      <c r="C256" s="182" t="s">
        <v>27</v>
      </c>
      <c r="D256" s="177" t="s">
        <v>28</v>
      </c>
      <c r="E256" s="178" t="s">
        <v>28</v>
      </c>
      <c r="F256" s="179">
        <f>SUM(F12:F255)</f>
        <v>520053433</v>
      </c>
      <c r="G256" s="228">
        <f>G12+G17+G22+G29+G36+G43+G49+G56+G69+G83+G97+G106+G119+G130+G139+G151+G163+G178+G193+G208+G223+G233+G243</f>
        <v>476544944.99</v>
      </c>
      <c r="H256" s="180" t="s">
        <v>28</v>
      </c>
      <c r="I256" s="181">
        <f>SUM(I12:I255)</f>
        <v>569203921</v>
      </c>
      <c r="J256" s="177" t="s">
        <v>28</v>
      </c>
      <c r="K256" s="207" t="s">
        <v>28</v>
      </c>
    </row>
    <row r="257" spans="2:11" ht="17.25" customHeight="1">
      <c r="B257" s="158"/>
      <c r="C257" s="158"/>
      <c r="D257" s="158"/>
      <c r="E257" s="159"/>
      <c r="F257" s="242"/>
      <c r="G257" s="243"/>
      <c r="H257" s="17"/>
      <c r="I257" s="160"/>
      <c r="J257" s="158"/>
      <c r="K257" s="161"/>
    </row>
    <row r="258" spans="2:11" ht="17.25" customHeight="1">
      <c r="B258" s="118"/>
      <c r="C258" s="118"/>
      <c r="D258" s="118"/>
      <c r="E258" s="17"/>
      <c r="F258" s="17"/>
      <c r="G258" s="216"/>
      <c r="H258" s="118"/>
      <c r="I258" s="118"/>
      <c r="J258" s="295"/>
      <c r="K258" s="162"/>
    </row>
    <row r="259" spans="1:11" s="191" customFormat="1" ht="40.5" customHeight="1">
      <c r="A259" s="192"/>
      <c r="B259" s="192"/>
      <c r="C259" s="328" t="s">
        <v>251</v>
      </c>
      <c r="D259" s="328"/>
      <c r="E259" s="253" t="s">
        <v>94</v>
      </c>
      <c r="F259" s="190" t="s">
        <v>66</v>
      </c>
      <c r="G259" s="254" t="s">
        <v>138</v>
      </c>
      <c r="H259" s="255"/>
      <c r="I259" s="246"/>
      <c r="J259" s="296"/>
      <c r="K259" s="247"/>
    </row>
    <row r="260" spans="1:11" s="194" customFormat="1" ht="17.25" customHeight="1">
      <c r="A260" s="193"/>
      <c r="B260" s="193"/>
      <c r="C260" s="256" t="s">
        <v>153</v>
      </c>
      <c r="D260" s="257"/>
      <c r="E260" s="258">
        <v>1</v>
      </c>
      <c r="F260" s="258">
        <v>2</v>
      </c>
      <c r="G260" s="259">
        <v>3</v>
      </c>
      <c r="H260" s="248"/>
      <c r="I260" s="248"/>
      <c r="J260" s="248"/>
      <c r="K260" s="249"/>
    </row>
    <row r="261" spans="1:14" s="194" customFormat="1" ht="17.25" customHeight="1">
      <c r="A261" s="195" t="s">
        <v>44</v>
      </c>
      <c r="C261" s="198"/>
      <c r="D261" s="196"/>
      <c r="E261" s="260"/>
      <c r="F261" s="260"/>
      <c r="G261" s="261"/>
      <c r="H261" s="199"/>
      <c r="I261" s="199"/>
      <c r="J261" s="297"/>
      <c r="K261" s="200"/>
      <c r="L261" s="329"/>
      <c r="M261" s="329"/>
      <c r="N261" s="199"/>
    </row>
    <row r="262" spans="1:14" s="194" customFormat="1" ht="21" customHeight="1">
      <c r="A262" s="195" t="s">
        <v>45</v>
      </c>
      <c r="B262" s="1"/>
      <c r="C262" s="232" t="s">
        <v>214</v>
      </c>
      <c r="D262" s="262">
        <f>SUM(E262:F262)</f>
        <v>256480</v>
      </c>
      <c r="E262" s="83">
        <f>SUM(I44,I50,I56,I70,I97,I106,I84,I163,I178,I193)</f>
        <v>0</v>
      </c>
      <c r="F262" s="216">
        <f>SUM(I13,I14,I18,I19,I22)</f>
        <v>256480</v>
      </c>
      <c r="G262" s="216"/>
      <c r="H262" s="118"/>
      <c r="I262" s="250"/>
      <c r="J262" s="298"/>
      <c r="K262" s="252"/>
      <c r="L262" s="277"/>
      <c r="M262" s="270"/>
      <c r="N262" s="199"/>
    </row>
    <row r="263" spans="1:14" s="194" customFormat="1" ht="17.25" customHeight="1">
      <c r="A263" s="195" t="s">
        <v>49</v>
      </c>
      <c r="B263" s="1"/>
      <c r="C263" s="232" t="s">
        <v>215</v>
      </c>
      <c r="D263" s="262">
        <f>SUM(E263:F263:G263)</f>
        <v>9142890</v>
      </c>
      <c r="E263" s="83">
        <f>SUM(I57,I71,I98,I107,I85+I164+I179+I194)</f>
        <v>6876838</v>
      </c>
      <c r="F263" s="83">
        <f>I15+I20+I23+I24+I29+I36</f>
        <v>1266052</v>
      </c>
      <c r="G263" s="83">
        <v>1000000</v>
      </c>
      <c r="H263" s="118"/>
      <c r="I263" s="250"/>
      <c r="J263" s="298"/>
      <c r="K263" s="252"/>
      <c r="L263" s="277"/>
      <c r="M263" s="270"/>
      <c r="N263" s="199"/>
    </row>
    <row r="264" spans="1:14" s="194" customFormat="1" ht="17.25" customHeight="1">
      <c r="A264" s="195" t="s">
        <v>50</v>
      </c>
      <c r="B264" s="1"/>
      <c r="C264" s="232" t="s">
        <v>216</v>
      </c>
      <c r="D264" s="262">
        <f>SUM(E264:F264:G264)</f>
        <v>21262664.4</v>
      </c>
      <c r="E264" s="83">
        <f>SUM(I58,I72,I99,I108,I119,I86,I139,I151,I165,I180,I195,I210)</f>
        <v>18909362.4</v>
      </c>
      <c r="F264" s="83">
        <f>I25+I26+I30+I31+I37+I38</f>
        <v>1353302</v>
      </c>
      <c r="G264" s="83">
        <v>1000000</v>
      </c>
      <c r="H264" s="251"/>
      <c r="I264" s="250"/>
      <c r="J264" s="298"/>
      <c r="K264" s="252"/>
      <c r="L264" s="277"/>
      <c r="M264" s="270"/>
      <c r="N264" s="199"/>
    </row>
    <row r="265" spans="1:14" s="194" customFormat="1" ht="17.25" customHeight="1">
      <c r="A265" s="195" t="s">
        <v>51</v>
      </c>
      <c r="B265" s="1"/>
      <c r="C265" s="232" t="s">
        <v>217</v>
      </c>
      <c r="D265" s="262">
        <f>SUM(E265:F265:G265)</f>
        <v>28212281.799999997</v>
      </c>
      <c r="E265" s="83">
        <f>SUM(I59,I73,I100,I109,I119,I87,I140,I152,I166,I181,I196,I211)</f>
        <v>25060581.4</v>
      </c>
      <c r="F265" s="83">
        <f>I27+I32+I33+I39+I40</f>
        <v>1151700.4</v>
      </c>
      <c r="G265" s="83">
        <v>2000000</v>
      </c>
      <c r="H265" s="251"/>
      <c r="I265" s="250"/>
      <c r="J265" s="298"/>
      <c r="K265" s="252"/>
      <c r="L265" s="277"/>
      <c r="M265" s="270"/>
      <c r="N265" s="199"/>
    </row>
    <row r="266" spans="1:14" s="194" customFormat="1" ht="17.25" customHeight="1">
      <c r="A266" s="195" t="s">
        <v>52</v>
      </c>
      <c r="B266" s="1"/>
      <c r="C266" s="232" t="s">
        <v>218</v>
      </c>
      <c r="D266" s="262">
        <f>SUM(E266:F266:G266)</f>
        <v>43166757</v>
      </c>
      <c r="E266" s="83">
        <f>SUM(I60,I74,I101,I110,I121,I130,I88,I153,I141,I167,I182,I197,I212)</f>
        <v>40656943.4</v>
      </c>
      <c r="F266" s="83">
        <f>I34+I41</f>
        <v>509813.6</v>
      </c>
      <c r="G266" s="83">
        <v>2000000</v>
      </c>
      <c r="H266" s="251"/>
      <c r="I266" s="250"/>
      <c r="J266" s="298"/>
      <c r="K266" s="252"/>
      <c r="L266" s="277"/>
      <c r="M266" s="270"/>
      <c r="N266" s="199"/>
    </row>
    <row r="267" spans="1:14" s="194" customFormat="1" ht="17.25" customHeight="1">
      <c r="A267" s="195" t="s">
        <v>53</v>
      </c>
      <c r="B267" s="1"/>
      <c r="C267" s="309" t="s">
        <v>219</v>
      </c>
      <c r="D267" s="262">
        <f>SUM(E267:F267:G267)</f>
        <v>50216943.4</v>
      </c>
      <c r="E267" s="83">
        <f>SUM(I61,I75,I102,I111,I122,I131,I89,I142,I154,I168,I183,I198,I213,I223,I233)</f>
        <v>45216943.4</v>
      </c>
      <c r="F267" s="83"/>
      <c r="G267" s="83">
        <v>5000000</v>
      </c>
      <c r="H267" s="251"/>
      <c r="I267" s="250"/>
      <c r="J267" s="298"/>
      <c r="K267" s="252"/>
      <c r="L267" s="277"/>
      <c r="M267" s="270"/>
      <c r="N267" s="199"/>
    </row>
    <row r="268" spans="1:14" s="194" customFormat="1" ht="17.25" customHeight="1">
      <c r="A268" s="195" t="s">
        <v>54</v>
      </c>
      <c r="B268" s="1"/>
      <c r="C268" s="232" t="s">
        <v>220</v>
      </c>
      <c r="D268" s="262">
        <f>SUM(E268:F268:G268)</f>
        <v>53256943.4</v>
      </c>
      <c r="E268" s="83">
        <f>SUM(I62,I76,I103,I112,I123,I132,I90,I143,I155,I169,I184,I199,I214,I224,I234)</f>
        <v>48256943.4</v>
      </c>
      <c r="F268" s="83"/>
      <c r="G268" s="83">
        <v>5000000</v>
      </c>
      <c r="H268" s="251"/>
      <c r="I268" s="250"/>
      <c r="J268" s="298"/>
      <c r="K268" s="252"/>
      <c r="L268" s="277"/>
      <c r="M268" s="270"/>
      <c r="N268" s="199"/>
    </row>
    <row r="269" spans="1:14" s="194" customFormat="1" ht="17.25" customHeight="1">
      <c r="A269" s="195" t="s">
        <v>55</v>
      </c>
      <c r="B269" s="1"/>
      <c r="C269" s="232" t="s">
        <v>221</v>
      </c>
      <c r="D269" s="262">
        <f>SUM(E269:F269:G269)</f>
        <v>57256944.4</v>
      </c>
      <c r="E269" s="83">
        <f>SUM(I63,I77,I104,I113,I124,I133,I91,I144,I156,I170,I185,I200,I215,I225,I235)</f>
        <v>50256944.4</v>
      </c>
      <c r="F269" s="83"/>
      <c r="G269" s="83">
        <v>7000000</v>
      </c>
      <c r="H269" s="251"/>
      <c r="I269" s="250"/>
      <c r="J269" s="298"/>
      <c r="K269" s="252"/>
      <c r="L269" s="277"/>
      <c r="M269" s="270"/>
      <c r="N269" s="199"/>
    </row>
    <row r="270" spans="1:14" s="194" customFormat="1" ht="17.25" customHeight="1">
      <c r="A270" s="195" t="s">
        <v>56</v>
      </c>
      <c r="B270" s="1"/>
      <c r="C270" s="232" t="s">
        <v>222</v>
      </c>
      <c r="D270" s="262">
        <f>SUM(E270:F270:G270)</f>
        <v>56592002.4</v>
      </c>
      <c r="E270" s="83">
        <f>SUM(I64,I78,I114,I125,I134,I92,I157,I145,I171,I186,I201,I216,I226,I236)</f>
        <v>49592002.4</v>
      </c>
      <c r="F270" s="83"/>
      <c r="G270" s="83">
        <v>7000000</v>
      </c>
      <c r="H270" s="251"/>
      <c r="I270" s="250"/>
      <c r="J270" s="298"/>
      <c r="K270" s="252"/>
      <c r="L270" s="277"/>
      <c r="M270" s="278"/>
      <c r="N270" s="199"/>
    </row>
    <row r="271" spans="1:14" s="194" customFormat="1" ht="17.25" customHeight="1">
      <c r="A271" s="195" t="s">
        <v>57</v>
      </c>
      <c r="B271" s="1"/>
      <c r="C271" s="232" t="s">
        <v>223</v>
      </c>
      <c r="D271" s="262">
        <f>SUM(E271:F271:G271)</f>
        <v>60592002.4</v>
      </c>
      <c r="E271" s="83">
        <f>SUM(I65,I79,I115,I126,I135,I93,I146,I158,I172,I187,I202,I217,I227+I237)</f>
        <v>50592002.4</v>
      </c>
      <c r="F271" s="83"/>
      <c r="G271" s="83">
        <v>10000000</v>
      </c>
      <c r="H271" s="251"/>
      <c r="I271" s="250"/>
      <c r="J271" s="298"/>
      <c r="K271" s="252"/>
      <c r="L271" s="277"/>
      <c r="M271" s="279"/>
      <c r="N271" s="199"/>
    </row>
    <row r="272" spans="1:14" s="194" customFormat="1" ht="17.25" customHeight="1" thickBot="1">
      <c r="A272" s="197"/>
      <c r="B272" s="1"/>
      <c r="C272" s="232" t="s">
        <v>224</v>
      </c>
      <c r="D272" s="262">
        <f>SUM(E272:F272:G272)</f>
        <v>62592002.4</v>
      </c>
      <c r="E272" s="83">
        <f>SUM(I66,I80,I116,I136,I94,I147,I159,I127,I173,I188,I203,I218,I228+I238)</f>
        <v>52592002.4</v>
      </c>
      <c r="F272" s="83"/>
      <c r="G272" s="83">
        <v>10000000</v>
      </c>
      <c r="H272" s="251"/>
      <c r="I272" s="250"/>
      <c r="J272" s="298"/>
      <c r="K272" s="252"/>
      <c r="L272" s="277"/>
      <c r="M272" s="280"/>
      <c r="N272" s="199"/>
    </row>
    <row r="273" spans="1:14" s="194" customFormat="1" ht="17.25" customHeight="1">
      <c r="A273" s="195"/>
      <c r="B273" s="1"/>
      <c r="C273" s="232" t="s">
        <v>225</v>
      </c>
      <c r="D273" s="262">
        <f>SUM(E273:F273:G273)</f>
        <v>64592009.4</v>
      </c>
      <c r="E273" s="83">
        <f>SUM(I67,I81,I117,I137,I95,I148,I160,I128,I174,I189,I204,I219,I229,I239)</f>
        <v>52592009.4</v>
      </c>
      <c r="F273" s="83"/>
      <c r="G273" s="83">
        <v>12000000</v>
      </c>
      <c r="H273" s="251"/>
      <c r="I273" s="250"/>
      <c r="J273" s="298"/>
      <c r="K273" s="252"/>
      <c r="L273" s="277"/>
      <c r="M273" s="321"/>
      <c r="N273" s="199"/>
    </row>
    <row r="274" spans="1:14" s="194" customFormat="1" ht="17.25" customHeight="1">
      <c r="A274" s="195"/>
      <c r="B274" s="1"/>
      <c r="C274" s="232" t="s">
        <v>226</v>
      </c>
      <c r="D274" s="262">
        <f>SUM(E274:F274:G274)</f>
        <v>34367000</v>
      </c>
      <c r="E274" s="83">
        <f>SUM(I149,I161,I175,I190,I205,I220,I230,I240)</f>
        <v>22367000</v>
      </c>
      <c r="F274" s="83"/>
      <c r="G274" s="83">
        <v>12000000</v>
      </c>
      <c r="H274" s="251"/>
      <c r="I274" s="250"/>
      <c r="J274" s="298"/>
      <c r="K274" s="252"/>
      <c r="L274" s="277"/>
      <c r="M274" s="321"/>
      <c r="N274" s="199"/>
    </row>
    <row r="275" spans="1:14" s="194" customFormat="1" ht="17.25" customHeight="1">
      <c r="A275" s="195"/>
      <c r="B275" s="1"/>
      <c r="C275" s="232" t="s">
        <v>227</v>
      </c>
      <c r="D275" s="262">
        <f>SUM(E275:F275:G275)</f>
        <v>27697000</v>
      </c>
      <c r="E275" s="83">
        <f>I176+I191+I206+I221+I231+I241</f>
        <v>15563000</v>
      </c>
      <c r="F275" s="83"/>
      <c r="G275" s="83">
        <v>12134000</v>
      </c>
      <c r="H275" s="251"/>
      <c r="I275" s="250"/>
      <c r="J275" s="298"/>
      <c r="K275" s="252"/>
      <c r="L275" s="277"/>
      <c r="M275" s="270"/>
      <c r="N275" s="199"/>
    </row>
    <row r="276" spans="1:14" s="194" customFormat="1" ht="17.25" customHeight="1">
      <c r="A276" s="195"/>
      <c r="B276" s="1"/>
      <c r="C276" s="262"/>
      <c r="D276" s="17"/>
      <c r="E276" s="108"/>
      <c r="F276" s="108"/>
      <c r="G276" s="263"/>
      <c r="H276" s="118"/>
      <c r="I276" s="118"/>
      <c r="J276" s="295"/>
      <c r="K276" s="162"/>
      <c r="L276" s="269"/>
      <c r="M276" s="270"/>
      <c r="N276" s="199"/>
    </row>
    <row r="277" spans="1:14" s="194" customFormat="1" ht="17.25" customHeight="1">
      <c r="A277" s="195"/>
      <c r="B277" s="1"/>
      <c r="C277" s="232" t="s">
        <v>27</v>
      </c>
      <c r="D277" s="233">
        <f>SUM(D261:D276)</f>
        <v>569203921</v>
      </c>
      <c r="E277" s="234">
        <f>SUM(E261:E276)</f>
        <v>478532572.99999994</v>
      </c>
      <c r="F277" s="152">
        <f>SUM(F261:F276)</f>
        <v>4537348</v>
      </c>
      <c r="G277" s="264">
        <f>SUM(G261:G276)</f>
        <v>86134000</v>
      </c>
      <c r="H277" s="265"/>
      <c r="I277" s="250"/>
      <c r="J277" s="299"/>
      <c r="K277" s="250"/>
      <c r="L277" s="277"/>
      <c r="M277" s="270"/>
      <c r="N277" s="199"/>
    </row>
    <row r="278" spans="2:14" s="194" customFormat="1" ht="15" customHeight="1">
      <c r="B278" s="1"/>
      <c r="C278" s="233"/>
      <c r="D278" s="234"/>
      <c r="E278" s="234"/>
      <c r="F278" s="234"/>
      <c r="G278" s="235"/>
      <c r="H278" s="236"/>
      <c r="I278" s="118"/>
      <c r="J278" s="295"/>
      <c r="K278" s="162"/>
      <c r="L278" s="269"/>
      <c r="M278" s="270"/>
      <c r="N278" s="199"/>
    </row>
    <row r="279" spans="2:14" s="194" customFormat="1" ht="17.25" customHeight="1">
      <c r="B279" s="118"/>
      <c r="C279" s="237"/>
      <c r="D279" s="238"/>
      <c r="E279" s="152"/>
      <c r="F279" s="152"/>
      <c r="G279" s="216"/>
      <c r="H279" s="118"/>
      <c r="I279" s="118"/>
      <c r="J279" s="295"/>
      <c r="K279" s="240"/>
      <c r="L279" s="269"/>
      <c r="M279" s="270"/>
      <c r="N279" s="199"/>
    </row>
    <row r="280" spans="2:14" s="194" customFormat="1" ht="17.25" customHeight="1">
      <c r="B280" s="118"/>
      <c r="C280" s="303" t="s">
        <v>228</v>
      </c>
      <c r="D280" s="238"/>
      <c r="E280" s="152"/>
      <c r="F280" s="152"/>
      <c r="G280" s="216"/>
      <c r="H280" s="118"/>
      <c r="I280" s="118"/>
      <c r="J280" s="295"/>
      <c r="K280" s="271"/>
      <c r="L280" s="269"/>
      <c r="M280" s="270"/>
      <c r="N280" s="199"/>
    </row>
    <row r="281" spans="2:14" s="194" customFormat="1" ht="17.25" customHeight="1">
      <c r="B281" s="118"/>
      <c r="C281" s="237"/>
      <c r="D281" s="238"/>
      <c r="E281" s="152"/>
      <c r="F281" s="152"/>
      <c r="G281" s="216"/>
      <c r="H281" s="118"/>
      <c r="I281" s="118"/>
      <c r="J281" s="295"/>
      <c r="K281" s="271"/>
      <c r="L281" s="269"/>
      <c r="M281" s="270"/>
      <c r="N281" s="199"/>
    </row>
    <row r="282" spans="2:14" s="165" customFormat="1" ht="17.25" customHeight="1">
      <c r="B282" s="239"/>
      <c r="C282" s="239"/>
      <c r="D282" s="239"/>
      <c r="E282" s="239"/>
      <c r="F282" s="239"/>
      <c r="G282" s="239"/>
      <c r="H282" s="239"/>
      <c r="I282" s="239"/>
      <c r="J282" s="300"/>
      <c r="K282" s="271"/>
      <c r="L282" s="269"/>
      <c r="M282" s="270"/>
      <c r="N282" s="272"/>
    </row>
    <row r="283" spans="2:14" s="165" customFormat="1" ht="17.25" customHeight="1">
      <c r="B283" s="217"/>
      <c r="C283" s="217"/>
      <c r="D283" s="217"/>
      <c r="E283" s="217"/>
      <c r="F283" s="217"/>
      <c r="G283" s="217"/>
      <c r="H283" s="217"/>
      <c r="I283" s="217"/>
      <c r="J283" s="300"/>
      <c r="K283" s="271"/>
      <c r="L283" s="269"/>
      <c r="M283" s="270"/>
      <c r="N283" s="272"/>
    </row>
    <row r="284" spans="2:14" ht="17.25" customHeight="1">
      <c r="B284" s="322"/>
      <c r="C284" s="322"/>
      <c r="D284" s="164"/>
      <c r="G284" s="216"/>
      <c r="H284" s="118"/>
      <c r="K284" s="271"/>
      <c r="L284" s="273"/>
      <c r="M284" s="274"/>
      <c r="N284" s="118"/>
    </row>
    <row r="285" spans="2:14" ht="17.25" customHeight="1">
      <c r="B285" s="322"/>
      <c r="C285" s="322"/>
      <c r="D285" s="164"/>
      <c r="G285" s="216"/>
      <c r="H285" s="118"/>
      <c r="K285" s="271"/>
      <c r="L285" s="275"/>
      <c r="M285" s="276"/>
      <c r="N285" s="118"/>
    </row>
    <row r="286" spans="11:14" ht="17.25" customHeight="1">
      <c r="K286" s="271"/>
      <c r="L286" s="273"/>
      <c r="M286" s="274"/>
      <c r="N286" s="118"/>
    </row>
    <row r="287" spans="2:14" ht="17.25" customHeight="1">
      <c r="B287" s="166"/>
      <c r="C287" s="166"/>
      <c r="K287" s="271"/>
      <c r="L287" s="275"/>
      <c r="M287" s="276"/>
      <c r="N287" s="118"/>
    </row>
    <row r="288" spans="2:14" ht="17.25" customHeight="1">
      <c r="B288" s="322"/>
      <c r="C288" s="322"/>
      <c r="K288" s="271"/>
      <c r="L288" s="275"/>
      <c r="M288" s="281"/>
      <c r="N288" s="282"/>
    </row>
    <row r="289" spans="2:14" ht="17.25" customHeight="1">
      <c r="B289" s="167"/>
      <c r="C289" s="167"/>
      <c r="D289" s="168"/>
      <c r="K289" s="271"/>
      <c r="L289" s="118"/>
      <c r="M289" s="118"/>
      <c r="N289" s="118"/>
    </row>
    <row r="290" spans="2:14" ht="17.25" customHeight="1">
      <c r="B290" s="167"/>
      <c r="C290" s="167"/>
      <c r="D290" s="168"/>
      <c r="K290" s="162"/>
      <c r="L290" s="118"/>
      <c r="M290" s="118"/>
      <c r="N290" s="118"/>
    </row>
    <row r="291" spans="11:14" ht="17.25" customHeight="1">
      <c r="K291" s="162"/>
      <c r="L291" s="251"/>
      <c r="M291" s="251"/>
      <c r="N291" s="118"/>
    </row>
    <row r="292" spans="12:13" ht="17.25" customHeight="1">
      <c r="L292" s="209"/>
      <c r="M292" s="209"/>
    </row>
    <row r="293" spans="12:13" ht="17.25" customHeight="1">
      <c r="L293" s="209"/>
      <c r="M293" s="209"/>
    </row>
    <row r="294" spans="12:13" ht="17.25" customHeight="1">
      <c r="L294" s="209"/>
      <c r="M294" s="209"/>
    </row>
    <row r="295" spans="12:13" ht="17.25" customHeight="1">
      <c r="L295" s="209"/>
      <c r="M295" s="209"/>
    </row>
    <row r="299" spans="9:10" ht="17.25" customHeight="1">
      <c r="I299" s="231"/>
      <c r="J299" s="302"/>
    </row>
    <row r="300" spans="9:10" ht="17.25" customHeight="1">
      <c r="I300" s="231"/>
      <c r="J300" s="302"/>
    </row>
    <row r="301" spans="9:10" ht="17.25" customHeight="1">
      <c r="I301" s="231"/>
      <c r="J301" s="302"/>
    </row>
    <row r="302" spans="9:10" ht="17.25" customHeight="1">
      <c r="I302" s="231"/>
      <c r="J302" s="302"/>
    </row>
    <row r="303" spans="9:10" ht="17.25" customHeight="1">
      <c r="I303" s="231"/>
      <c r="J303" s="302"/>
    </row>
    <row r="304" spans="9:10" ht="17.25" customHeight="1">
      <c r="I304" s="231"/>
      <c r="J304" s="302"/>
    </row>
    <row r="305" spans="9:10" ht="17.25" customHeight="1">
      <c r="I305" s="231"/>
      <c r="J305" s="302"/>
    </row>
    <row r="306" spans="9:10" ht="17.25" customHeight="1">
      <c r="I306" s="231"/>
      <c r="J306" s="302"/>
    </row>
    <row r="307" spans="9:10" ht="17.25" customHeight="1">
      <c r="I307" s="231"/>
      <c r="J307" s="302"/>
    </row>
    <row r="308" spans="9:10" ht="17.25" customHeight="1">
      <c r="I308" s="231"/>
      <c r="J308" s="302"/>
    </row>
    <row r="309" spans="9:10" ht="17.25" customHeight="1">
      <c r="I309" s="231"/>
      <c r="J309" s="302"/>
    </row>
    <row r="310" spans="9:10" ht="17.25" customHeight="1">
      <c r="I310" s="231"/>
      <c r="J310" s="302"/>
    </row>
    <row r="311" spans="9:10" ht="17.25" customHeight="1">
      <c r="I311" s="231"/>
      <c r="J311" s="302"/>
    </row>
    <row r="312" spans="9:10" ht="17.25" customHeight="1">
      <c r="I312" s="231"/>
      <c r="J312" s="302"/>
    </row>
  </sheetData>
  <sheetProtection/>
  <mergeCells count="18">
    <mergeCell ref="M273:M274"/>
    <mergeCell ref="B284:C284"/>
    <mergeCell ref="B285:C285"/>
    <mergeCell ref="B288:C288"/>
    <mergeCell ref="H8:I8"/>
    <mergeCell ref="G23:G25"/>
    <mergeCell ref="D208:D213"/>
    <mergeCell ref="C259:D259"/>
    <mergeCell ref="L261:M261"/>
    <mergeCell ref="K209:K212"/>
    <mergeCell ref="K223:K225"/>
    <mergeCell ref="K233:K235"/>
    <mergeCell ref="J1:K1"/>
    <mergeCell ref="C2:C3"/>
    <mergeCell ref="D2:I2"/>
    <mergeCell ref="D3:I3"/>
    <mergeCell ref="D4:I4"/>
    <mergeCell ref="H7:I7"/>
  </mergeCells>
  <printOptions horizontalCentered="1"/>
  <pageMargins left="0.1968503937007874" right="0.1968503937007874" top="0.1968503937007874" bottom="0.1968503937007874" header="0.35433070866141736" footer="0.31496062992125984"/>
  <pageSetup firstPageNumber="170" useFirstPageNumber="1" horizontalDpi="600" verticalDpi="600" orientation="portrait" paperSize="9" scale="54" r:id="rId1"/>
  <headerFooter alignWithMargins="0">
    <oddFooter>&amp;C&amp;P</oddFooter>
  </headerFooter>
  <rowBreaks count="3" manualBreakCount="3">
    <brk id="82" min="1" max="11" man="1"/>
    <brk id="150" min="1" max="11" man="1"/>
    <brk id="222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9.140625" defaultRowHeight="12.75"/>
  <cols>
    <col min="8" max="8" width="17.00390625" style="221" bestFit="1" customWidth="1"/>
    <col min="9" max="10" width="16.00390625" style="221" bestFit="1" customWidth="1"/>
    <col min="11" max="11" width="9.140625" style="22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Bekier</dc:creator>
  <cp:keywords/>
  <dc:description/>
  <cp:lastModifiedBy>Ewa Wypych</cp:lastModifiedBy>
  <cp:lastPrinted>2013-11-12T13:43:48Z</cp:lastPrinted>
  <dcterms:created xsi:type="dcterms:W3CDTF">2009-01-05T09:23:49Z</dcterms:created>
  <dcterms:modified xsi:type="dcterms:W3CDTF">2013-11-12T13:43:52Z</dcterms:modified>
  <cp:category/>
  <cp:version/>
  <cp:contentType/>
  <cp:contentStatus/>
</cp:coreProperties>
</file>